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activeTab="0"/>
  </bookViews>
  <sheets>
    <sheet name="Sheet" sheetId="1" r:id="rId1"/>
    <sheet name="list" sheetId="2" state="hidden" r:id="rId2"/>
    <sheet name="data" sheetId="3" state="hidden" r:id="rId3"/>
  </sheets>
  <definedNames>
    <definedName name="_xlnm.Print_Area" localSheetId="0">'Sheet'!$A$1:$AQ$465</definedName>
    <definedName name="その他">'list'!$A$2786:$A$2788</definedName>
    <definedName name="愛知県本部">'list'!$A$1396:$A$1441</definedName>
    <definedName name="愛媛県本部">'list'!$A$2233:$A$2257</definedName>
    <definedName name="茨城県本部">'list'!$A$716:$A$770</definedName>
    <definedName name="岡山県本部">'list'!$A$1935:$A$1971</definedName>
    <definedName name="沖縄県本部">'list'!$A$2721:$A$2785</definedName>
    <definedName name="岩手県本部">'list'!$A$282:$A$313</definedName>
    <definedName name="岐阜県本部">'list'!$A$1442:$A$1472</definedName>
    <definedName name="宮崎県本部">'list'!$A$2536:$A$2572</definedName>
    <definedName name="宮城県本部">'list'!$A$314:$A$358</definedName>
    <definedName name="京都府本部">'list'!$A$1584:$A$1621</definedName>
    <definedName name="業種">'list'!$H$2:$H$7</definedName>
    <definedName name="区分">'list'!$L$2:$L$6</definedName>
    <definedName name="熊本県本部">'list'!$A$2573:$A$2651</definedName>
    <definedName name="群馬県本部">'list'!$A$612:$A$666</definedName>
    <definedName name="県">'list'!$D$2:$D$50</definedName>
    <definedName name="広島県本部">'list'!$A$1972:$A$2010</definedName>
    <definedName name="香川県本部">'list'!$A$2136:$A$2175</definedName>
    <definedName name="高知県本部">'list'!$A$2258:$A$2296</definedName>
    <definedName name="佐賀県本部">'list'!$A$2401:$A$2440</definedName>
    <definedName name="埼玉県本部">'list'!$A$771:$A$830</definedName>
    <definedName name="三重県本部">'list'!$A$1473:$A$1531</definedName>
    <definedName name="山形県本部">'list'!$A$410:$A$467</definedName>
    <definedName name="山口県本部">'list'!$A$2102:$A$2135</definedName>
    <definedName name="山梨県本部">'list'!$A$1066:$A$1110</definedName>
    <definedName name="滋賀県本部">'list'!$A$1532:$A$1583</definedName>
    <definedName name="鹿児島県本部">'list'!$A$2652:$A$2720</definedName>
    <definedName name="主な業種">'list'!$N$2:$N$7</definedName>
    <definedName name="秋田県本部">'list'!$A$359:$A$409</definedName>
    <definedName name="上部団体">'list'!$J$2:$J$5</definedName>
    <definedName name="新潟県本部">'list'!$A$557:$A$611</definedName>
    <definedName name="神奈川県本部">'list'!$A$1009:$A$1065</definedName>
    <definedName name="青森県本部">'list'!$A$233:$A$281</definedName>
    <definedName name="静岡県本部">'list'!$A$1358:$A$1395</definedName>
    <definedName name="石川県本部">'list'!$A$1274:$A$1320</definedName>
    <definedName name="千葉県本部">'list'!$A$960:$A$1008</definedName>
    <definedName name="選択してください">'list'!$A$2</definedName>
    <definedName name="大阪府本部">'list'!$A$1698:$A$1829</definedName>
    <definedName name="大分県本部">'list'!$A$2501:$A$2535</definedName>
    <definedName name="長崎県本部">'list'!$A$2441:$A$2500</definedName>
    <definedName name="長野県本部">'list'!$A$1111:$A$1229</definedName>
    <definedName name="鳥取県本部">'list'!$A$2011:$A$2057</definedName>
    <definedName name="島根県本部">'list'!$A$2058:$A$2101</definedName>
    <definedName name="東京都本部">'list'!$A$831:$A$959</definedName>
    <definedName name="徳島県本部">'list'!$A$2176:$A$2232</definedName>
    <definedName name="栃木県本部">'list'!$A$667:$A$715</definedName>
    <definedName name="奈良県本部">'list'!$A$1622:$A$1667</definedName>
    <definedName name="富山県本部">'list'!$A$1230:$A$1273</definedName>
    <definedName name="福井県本部">'list'!$A$1321:$A$1357</definedName>
    <definedName name="福岡県本部">'list'!$A$2297:$A$2400</definedName>
    <definedName name="福島県本部">'list'!$A$468:$A$556</definedName>
    <definedName name="兵庫県本部">'list'!$A$1830:$A$1934</definedName>
    <definedName name="北海道本部">'list'!$A$2:$A$232</definedName>
    <definedName name="和歌山県本部">'list'!$A$1668:$A$1697</definedName>
  </definedNames>
  <calcPr fullCalcOnLoad="1"/>
</workbook>
</file>

<file path=xl/sharedStrings.xml><?xml version="1.0" encoding="utf-8"?>
<sst xmlns="http://schemas.openxmlformats.org/spreadsheetml/2006/main" count="6711" uniqueCount="6039">
  <si>
    <t>c対立候補</t>
  </si>
  <si>
    <t>(3)書記長a性別</t>
  </si>
  <si>
    <t>ａ．競合組合名(漢字にて記入）</t>
  </si>
  <si>
    <t>ｂ．競合組合の組合員数</t>
  </si>
  <si>
    <t>人</t>
  </si>
  <si>
    <t>ｃ．上部団体の性格</t>
  </si>
  <si>
    <t>上部団体</t>
  </si>
  <si>
    <t>１．全労連系</t>
  </si>
  <si>
    <t>２．旧同盟系</t>
  </si>
  <si>
    <t>３．その他</t>
  </si>
  <si>
    <t>３．単組における職員の組織状況</t>
  </si>
  <si>
    <t>単組における組合員総数</t>
  </si>
  <si>
    <t>うち女性組合員総数</t>
  </si>
  <si>
    <t>①　正規職員の組織状況</t>
  </si>
  <si>
    <t>ａ</t>
  </si>
  <si>
    <t>ｂ</t>
  </si>
  <si>
    <t>正規職員における組合員対象数</t>
  </si>
  <si>
    <t>貴組合における正規職員の組合員数</t>
  </si>
  <si>
    <t>うち女性組合員数</t>
  </si>
  <si>
    <t>ｄ</t>
  </si>
  <si>
    <t>正規職員における未加入職員</t>
  </si>
  <si>
    <t>管理職及び指定職職員数</t>
  </si>
  <si>
    <t>組合員数</t>
  </si>
  <si>
    <t>女性組合員数</t>
  </si>
  <si>
    <t>０を入力</t>
  </si>
  <si>
    <t>休職専従を下回る</t>
  </si>
  <si>
    <t>執行委員を下回る</t>
  </si>
  <si>
    <t>→休職専従役員数が執行委員数を上回ります</t>
  </si>
  <si>
    <t>沼津市職員労働組合連合会</t>
  </si>
  <si>
    <t>22007</t>
  </si>
  <si>
    <t>三島市職員労働組合連合会</t>
  </si>
  <si>
    <t>22008</t>
  </si>
  <si>
    <t>磐田市役所職員組合</t>
  </si>
  <si>
    <t>22009</t>
  </si>
  <si>
    <t>藤枝市職員労働組合連合会</t>
  </si>
  <si>
    <t>22010</t>
  </si>
  <si>
    <t>掛川市職員組合</t>
  </si>
  <si>
    <t>22011</t>
  </si>
  <si>
    <t>焼津市職員組合</t>
  </si>
  <si>
    <t>22012</t>
  </si>
  <si>
    <t>富士宮市職員組合</t>
  </si>
  <si>
    <t>22015</t>
  </si>
  <si>
    <t>浜松市水道労働組合</t>
  </si>
  <si>
    <t>22017</t>
  </si>
  <si>
    <t>袋井市職員組合</t>
  </si>
  <si>
    <t>22028</t>
  </si>
  <si>
    <t>芝川町役場職員組合</t>
  </si>
  <si>
    <t>22030</t>
  </si>
  <si>
    <t>森町職員組合</t>
  </si>
  <si>
    <t>22034</t>
  </si>
  <si>
    <t>南伊豆町職員組合</t>
  </si>
  <si>
    <t>22039</t>
  </si>
  <si>
    <t>22040</t>
  </si>
  <si>
    <t>松崎町職員組合</t>
  </si>
  <si>
    <t>22042</t>
  </si>
  <si>
    <t>富士市職員組合</t>
  </si>
  <si>
    <t>22043</t>
  </si>
  <si>
    <t>東伊豆町職員組合</t>
  </si>
  <si>
    <t>22045</t>
  </si>
  <si>
    <t>裾野市職員組合</t>
  </si>
  <si>
    <t>22046</t>
  </si>
  <si>
    <t>22047</t>
  </si>
  <si>
    <t>浜松市職員労働組合</t>
  </si>
  <si>
    <t>22048</t>
  </si>
  <si>
    <t>静岡県本部書記労働組合</t>
  </si>
  <si>
    <t>22051</t>
  </si>
  <si>
    <t>志太広域事務組合職員組合</t>
  </si>
  <si>
    <t>広島原爆養護ホーム労働組合</t>
  </si>
  <si>
    <t>34119</t>
  </si>
  <si>
    <t>34125</t>
  </si>
  <si>
    <t>三次市社会福祉協議会職員労働組合</t>
  </si>
  <si>
    <t>34129</t>
  </si>
  <si>
    <t>自治労江能福祉会職員労働組合</t>
  </si>
  <si>
    <t>34131</t>
  </si>
  <si>
    <t>熊野町職員労働組合</t>
  </si>
  <si>
    <t>34134</t>
  </si>
  <si>
    <t>34135</t>
  </si>
  <si>
    <t>34136</t>
  </si>
  <si>
    <t>34138</t>
  </si>
  <si>
    <t>自治労安芸太田町病院職員労働組合</t>
  </si>
  <si>
    <t>35001</t>
  </si>
  <si>
    <t>鳥取県職員労働組合</t>
  </si>
  <si>
    <t>光市病院職員労働組合</t>
  </si>
  <si>
    <t>37078</t>
  </si>
  <si>
    <t>山口育児院労働組合</t>
  </si>
  <si>
    <t>37079</t>
  </si>
  <si>
    <t>38001</t>
  </si>
  <si>
    <t>38003</t>
  </si>
  <si>
    <t>丸亀市職員労働組合</t>
  </si>
  <si>
    <t>38004</t>
  </si>
  <si>
    <t>善通寺市職員組合</t>
  </si>
  <si>
    <t>38005</t>
  </si>
  <si>
    <t>坂出市役所職員組合</t>
  </si>
  <si>
    <t>38006</t>
  </si>
  <si>
    <t>観音寺市職員労働組合</t>
  </si>
  <si>
    <t>38007</t>
  </si>
  <si>
    <t>小豆島町職員組合</t>
  </si>
  <si>
    <t>38011</t>
  </si>
  <si>
    <t>土庄町職員組合</t>
  </si>
  <si>
    <t>38012</t>
  </si>
  <si>
    <t>宇多津町職員組合</t>
  </si>
  <si>
    <t>38014</t>
  </si>
  <si>
    <t>琴平町職員組合</t>
  </si>
  <si>
    <t>38016</t>
  </si>
  <si>
    <t>三豊市職員労働組合</t>
  </si>
  <si>
    <t>38023</t>
  </si>
  <si>
    <t>38026</t>
  </si>
  <si>
    <t>38030</t>
  </si>
  <si>
    <t>さぬき市職員労働組合</t>
  </si>
  <si>
    <t>38033</t>
  </si>
  <si>
    <t>多度津町職員組合</t>
  </si>
  <si>
    <t>38037</t>
  </si>
  <si>
    <t>自治労香川県本部書記労働組合</t>
  </si>
  <si>
    <t>38038</t>
  </si>
  <si>
    <t>直島町職員組合</t>
  </si>
  <si>
    <t>38039</t>
  </si>
  <si>
    <t>東かがわ市職員労働組合</t>
  </si>
  <si>
    <t>38041</t>
  </si>
  <si>
    <t>高松市職員労働組合</t>
  </si>
  <si>
    <t>38042</t>
  </si>
  <si>
    <t>坂出市教育委員会従業員労働組合</t>
  </si>
  <si>
    <t>38043</t>
  </si>
  <si>
    <t>香川県市町村職員共済組合職員労働組合</t>
  </si>
  <si>
    <t>38045</t>
  </si>
  <si>
    <t>自治労丸亀市福祉事業団職員労働組合</t>
  </si>
  <si>
    <t>38046</t>
  </si>
  <si>
    <t>香川県総合健診協会労働組合</t>
  </si>
  <si>
    <t>38047</t>
  </si>
  <si>
    <t>自治労香川ユニオン</t>
  </si>
  <si>
    <t>38048</t>
  </si>
  <si>
    <t>丸亀市ホームヘルパー労働組合</t>
  </si>
  <si>
    <t>38051</t>
  </si>
  <si>
    <t>たまも園職員労働組合</t>
  </si>
  <si>
    <t>38052</t>
  </si>
  <si>
    <t>18012</t>
  </si>
  <si>
    <t>中野市職員労働組合</t>
  </si>
  <si>
    <t>18013</t>
  </si>
  <si>
    <t>飯山市職員労働組合</t>
  </si>
  <si>
    <t>18014</t>
  </si>
  <si>
    <t>小諸市職員労働組合</t>
  </si>
  <si>
    <t>18016</t>
  </si>
  <si>
    <t>茅野市職員労働組合</t>
  </si>
  <si>
    <t>18017</t>
  </si>
  <si>
    <t>池田町職員労働組合</t>
  </si>
  <si>
    <t>18018</t>
  </si>
  <si>
    <t>安曇野市職員労働組合</t>
  </si>
  <si>
    <t>18019</t>
  </si>
  <si>
    <t>下諏訪町職員組合</t>
  </si>
  <si>
    <t>18021</t>
  </si>
  <si>
    <t>千曲市職員労働組合</t>
  </si>
  <si>
    <t>18023</t>
  </si>
  <si>
    <t>塩尻市職員労働組合</t>
  </si>
  <si>
    <t>18024</t>
  </si>
  <si>
    <t>富士見町職員労働組合</t>
  </si>
  <si>
    <t>18029</t>
  </si>
  <si>
    <t>豊丘村職員労働組合</t>
  </si>
  <si>
    <t>18030</t>
  </si>
  <si>
    <t>阿南町職員組合</t>
  </si>
  <si>
    <t>18031</t>
  </si>
  <si>
    <t>18032</t>
  </si>
  <si>
    <t>松川町職員組合</t>
  </si>
  <si>
    <t>18033</t>
  </si>
  <si>
    <t>喬木村職員組合</t>
  </si>
  <si>
    <t>18034</t>
  </si>
  <si>
    <t>泰阜村役場職員組合</t>
  </si>
  <si>
    <t>18035</t>
  </si>
  <si>
    <t>大鹿村職員組合</t>
  </si>
  <si>
    <t>18039</t>
  </si>
  <si>
    <t>　なお、回答に応じて、セルの色が変化しますが、それぞれの色はそれぞれ次のことを示します。</t>
  </si>
  <si>
    <t>ここから調査票ははじまります</t>
  </si>
  <si>
    <t>組合員数があわない</t>
  </si>
  <si>
    <t>職種別人数計があわない</t>
  </si>
  <si>
    <t>銚子市役所職員労働組合</t>
  </si>
  <si>
    <t>15043</t>
  </si>
  <si>
    <t>銚子市立病院労働組合</t>
  </si>
  <si>
    <t>15044</t>
  </si>
  <si>
    <t>自治労松戸市職員組合</t>
  </si>
  <si>
    <t>15045</t>
  </si>
  <si>
    <t>市川市職員組合</t>
  </si>
  <si>
    <t>15046</t>
  </si>
  <si>
    <t>みどり園職員労働組合</t>
  </si>
  <si>
    <t>15051</t>
  </si>
  <si>
    <t>千葉県国民健康保険団体連合会職員労働組合</t>
  </si>
  <si>
    <t>15052</t>
  </si>
  <si>
    <t>クリーンセンター職員労働組合</t>
  </si>
  <si>
    <t>15053</t>
  </si>
  <si>
    <t>柏市役所職員組合</t>
  </si>
  <si>
    <t>15054</t>
  </si>
  <si>
    <t>15055</t>
  </si>
  <si>
    <t>自治労千葉県本部直属支部</t>
  </si>
  <si>
    <t>15056</t>
  </si>
  <si>
    <t>自治労船橋市役所職員労働組合</t>
  </si>
  <si>
    <t>15057</t>
  </si>
  <si>
    <t>自治労ちば県職員労働組合</t>
  </si>
  <si>
    <t>15058</t>
  </si>
  <si>
    <t>15060</t>
  </si>
  <si>
    <t>千葉市保育所非常勤職員連絡会</t>
  </si>
  <si>
    <t>15061</t>
  </si>
  <si>
    <t>自治労松戸市短時間保育職員組合</t>
  </si>
  <si>
    <t>15062</t>
  </si>
  <si>
    <t>日本ヘルス工業千葉労働組合</t>
  </si>
  <si>
    <t>15063</t>
  </si>
  <si>
    <t>15064</t>
  </si>
  <si>
    <t>千葉市社会福祉協議会労働組合</t>
  </si>
  <si>
    <t>15065</t>
  </si>
  <si>
    <t>自治労松戸市保育所臨時職員組合</t>
  </si>
  <si>
    <t>15066</t>
  </si>
  <si>
    <t>自治労ちば公共サービスユニオン</t>
  </si>
  <si>
    <t>15067</t>
  </si>
  <si>
    <t>柏市時間外保育職員組合</t>
  </si>
  <si>
    <t>15068</t>
  </si>
  <si>
    <t>柏市水道労働組合</t>
  </si>
  <si>
    <t>15069</t>
  </si>
  <si>
    <t>我孫子市学童保育指導員組合</t>
  </si>
  <si>
    <t>15072</t>
  </si>
  <si>
    <t>松戸競輪労働組合</t>
  </si>
  <si>
    <t>15073</t>
  </si>
  <si>
    <t>15075</t>
  </si>
  <si>
    <t>千葉競輪労働組合</t>
  </si>
  <si>
    <t>15076</t>
  </si>
  <si>
    <t>48096</t>
  </si>
  <si>
    <t>喜界町職員組合</t>
  </si>
  <si>
    <t>48098</t>
  </si>
  <si>
    <t>48101</t>
  </si>
  <si>
    <t>鹿児島県総合保健センター労働組合</t>
  </si>
  <si>
    <t>48102</t>
  </si>
  <si>
    <t>鹿児島市桜島フェリー船員労働組合</t>
  </si>
  <si>
    <t>48104</t>
  </si>
  <si>
    <t>48109</t>
  </si>
  <si>
    <t>48112</t>
  </si>
  <si>
    <t>十島村職員組合</t>
  </si>
  <si>
    <t>48114</t>
  </si>
  <si>
    <t>16004</t>
  </si>
  <si>
    <t>横須賀市職員労働組合</t>
  </si>
  <si>
    <t>16006</t>
  </si>
  <si>
    <t>厚木市職員組合</t>
  </si>
  <si>
    <t>16010</t>
  </si>
  <si>
    <t>相模原市職員労働組合</t>
  </si>
  <si>
    <t>16013</t>
  </si>
  <si>
    <t>自治労神奈川県公営企業労働組合</t>
  </si>
  <si>
    <t>16015</t>
  </si>
  <si>
    <t>大和市職員組合</t>
  </si>
  <si>
    <t>16017</t>
  </si>
  <si>
    <t>逗子市職員労働組合</t>
  </si>
  <si>
    <t>16018</t>
  </si>
  <si>
    <t>秦野市職員労働組合</t>
  </si>
  <si>
    <t>16019</t>
  </si>
  <si>
    <t>海老名市職員労働組合</t>
  </si>
  <si>
    <t>16023</t>
  </si>
  <si>
    <t>愛川町職員組合</t>
  </si>
  <si>
    <t>16025</t>
  </si>
  <si>
    <t>茅ヶ崎市職員労働組合</t>
  </si>
  <si>
    <t>16026</t>
  </si>
  <si>
    <t>藤沢市職員労働組合</t>
  </si>
  <si>
    <t>16027</t>
  </si>
  <si>
    <t>綾瀬市職員労働組合</t>
  </si>
  <si>
    <t>16028</t>
  </si>
  <si>
    <t>高座職員労働組合</t>
  </si>
  <si>
    <t>16029</t>
  </si>
  <si>
    <t>平塚市役所職員労働組合</t>
  </si>
  <si>
    <t>16030</t>
  </si>
  <si>
    <t>寒川町職員労働組合</t>
  </si>
  <si>
    <t>16032</t>
  </si>
  <si>
    <t>葉山町職員労働組合</t>
  </si>
  <si>
    <t>16033</t>
  </si>
  <si>
    <t>横浜市立大学病院従業員労働組合</t>
  </si>
  <si>
    <t>16035</t>
  </si>
  <si>
    <t>神奈川県総合リハビリテーションセンター労働組合</t>
  </si>
  <si>
    <t>16036</t>
  </si>
  <si>
    <t>神奈川県自治体労組書記局労働組合</t>
  </si>
  <si>
    <t>16037</t>
  </si>
  <si>
    <t>開成町職員組合</t>
  </si>
  <si>
    <t>16038</t>
  </si>
  <si>
    <t>山北町職員組合</t>
  </si>
  <si>
    <t>16039</t>
  </si>
  <si>
    <t>大井町職員組合</t>
  </si>
  <si>
    <t>④　高齢再任用・再雇用制度による採用職員の組織状況</t>
  </si>
  <si>
    <t>再任用・再雇用制度の導入状況</t>
  </si>
  <si>
    <t>再任用・再雇用による職員数</t>
  </si>
  <si>
    <t>③　高齢再任用・再雇用制度による採用職員の組織状況</t>
  </si>
  <si>
    <t>富山地域衛生組合職員労働組合</t>
  </si>
  <si>
    <t>19045</t>
  </si>
  <si>
    <t>富山市生活環境サービス職員労働組合</t>
  </si>
  <si>
    <t>19046</t>
  </si>
  <si>
    <t>19047</t>
  </si>
  <si>
    <t>富山市シルバー人材センター職員労働組合</t>
  </si>
  <si>
    <t>19048</t>
  </si>
  <si>
    <t>高岡市社会福祉協議会職員労働組合</t>
  </si>
  <si>
    <t>19049</t>
  </si>
  <si>
    <t>富山市社会福祉協議会職員労働組合</t>
  </si>
  <si>
    <t>19050</t>
  </si>
  <si>
    <t>立山福祉会労働組合</t>
  </si>
  <si>
    <t>19052</t>
  </si>
  <si>
    <t>魚津市社会福祉協議会労働組合</t>
  </si>
  <si>
    <t>19053</t>
  </si>
  <si>
    <t>黒部市社会福祉協議会労働組合</t>
  </si>
  <si>
    <t>19055</t>
  </si>
  <si>
    <t>富山県社会福祉協議会労働組合</t>
  </si>
  <si>
    <t>19057</t>
  </si>
  <si>
    <t>富山県地域公共サービスユニオン</t>
  </si>
  <si>
    <t>19058</t>
  </si>
  <si>
    <t>入善町社会福祉協議会職員労働組合</t>
  </si>
  <si>
    <t>19059</t>
  </si>
  <si>
    <t>渓明会労働組合</t>
  </si>
  <si>
    <t>19061</t>
  </si>
  <si>
    <t>財団法人富山県文化振興財団職員労働組合</t>
  </si>
  <si>
    <t>19064</t>
  </si>
  <si>
    <t>19065</t>
  </si>
  <si>
    <t>富山市臨時・嘱託職員労働組合わかば</t>
  </si>
  <si>
    <t>20001</t>
  </si>
  <si>
    <t>石川県職員労働組合</t>
  </si>
  <si>
    <t>20002</t>
  </si>
  <si>
    <t>金沢市役所職員組合</t>
  </si>
  <si>
    <t>20003</t>
  </si>
  <si>
    <t>金沢市従業員労働組合</t>
  </si>
  <si>
    <t>20004</t>
  </si>
  <si>
    <t>加賀市職員組合</t>
  </si>
  <si>
    <t>20005</t>
  </si>
  <si>
    <t>小松市職員組合</t>
  </si>
  <si>
    <t>20006</t>
  </si>
  <si>
    <t>羽咋市職員労働組合</t>
  </si>
  <si>
    <t>20007</t>
  </si>
  <si>
    <t>七尾市職員労働組合</t>
  </si>
  <si>
    <t>20008</t>
  </si>
  <si>
    <t>七尾鹿島広域圏環境衛生労働組合</t>
  </si>
  <si>
    <t>20009</t>
  </si>
  <si>
    <t>輪島市職員組合</t>
  </si>
  <si>
    <t>20011</t>
  </si>
  <si>
    <t>珠洲市職員組合</t>
  </si>
  <si>
    <t>20012</t>
  </si>
  <si>
    <t>能登町職員組合</t>
  </si>
  <si>
    <t>20015</t>
  </si>
  <si>
    <t>宝達志水町職員組合</t>
  </si>
  <si>
    <t>20016</t>
  </si>
  <si>
    <t>石川県企業局労働組合</t>
  </si>
  <si>
    <t>20017</t>
  </si>
  <si>
    <t>七尾鹿島広域圏病院職員労働組合</t>
  </si>
  <si>
    <t>20019</t>
  </si>
  <si>
    <t>白山市職員組合</t>
  </si>
  <si>
    <t>20023</t>
  </si>
  <si>
    <t>羽咋広域職員労働組合</t>
  </si>
  <si>
    <t>20027</t>
  </si>
  <si>
    <t>石川県市町村職員共済組合職員組合</t>
  </si>
  <si>
    <t>20033</t>
  </si>
  <si>
    <t>20034</t>
  </si>
  <si>
    <t>市立小松総合病院職員組合</t>
  </si>
  <si>
    <t>20035</t>
  </si>
  <si>
    <t>野々市町職員労働組合</t>
  </si>
  <si>
    <t>20036</t>
  </si>
  <si>
    <t>20039</t>
  </si>
  <si>
    <t>石川県国民健康保険団体連合会職員労働組合</t>
  </si>
  <si>
    <t>20040</t>
  </si>
  <si>
    <t>内灘町職員組合</t>
  </si>
  <si>
    <t>20041</t>
  </si>
  <si>
    <t>金沢環境サービス公社労働組合</t>
  </si>
  <si>
    <t>20042</t>
  </si>
  <si>
    <t>石川県立学校事務職員組合</t>
  </si>
  <si>
    <t>20043</t>
  </si>
  <si>
    <t>社会福祉法人石川サニーメイト労働組合</t>
  </si>
  <si>
    <t>20044</t>
  </si>
  <si>
    <t>金沢市福祉サービス公社職員組合</t>
  </si>
  <si>
    <t>20045</t>
  </si>
  <si>
    <t>ときわ職員組合</t>
  </si>
  <si>
    <t>20046</t>
  </si>
  <si>
    <t>20047</t>
  </si>
  <si>
    <t>自治労加賀市民病院職員組合</t>
  </si>
  <si>
    <t>20048</t>
  </si>
  <si>
    <t>金沢勤労者プラザ労働組合</t>
  </si>
  <si>
    <t>20049</t>
  </si>
  <si>
    <t>石川県成人病予防センター労働組合</t>
  </si>
  <si>
    <t>20050</t>
  </si>
  <si>
    <t>松任石川広域事務組合環境クリーンセンター労働組合</t>
  </si>
  <si>
    <t>20051</t>
  </si>
  <si>
    <t>かほく市職員組合</t>
  </si>
  <si>
    <t>20053</t>
  </si>
  <si>
    <t>石川県社会福祉事業団職員労働組合</t>
  </si>
  <si>
    <t>20054</t>
  </si>
  <si>
    <t>石川県県民ふれあい公社職員労働組合</t>
  </si>
  <si>
    <t>20055</t>
  </si>
  <si>
    <t>陽風園労働組合</t>
  </si>
  <si>
    <t>20056</t>
  </si>
  <si>
    <t>百寿苑労働組合</t>
  </si>
  <si>
    <t>20057</t>
  </si>
  <si>
    <t>ふれあいタウン労働組合</t>
  </si>
  <si>
    <t>20058</t>
  </si>
  <si>
    <t>かないわ病院労働組合</t>
  </si>
  <si>
    <t>20059</t>
  </si>
  <si>
    <t>いしかわケアユニオン</t>
  </si>
  <si>
    <t>21001</t>
  </si>
  <si>
    <t>福井県庁職員組合</t>
  </si>
  <si>
    <t>21002</t>
  </si>
  <si>
    <t>福井県企業局労働組合</t>
  </si>
  <si>
    <t>21003</t>
  </si>
  <si>
    <t>自治労福井市職員労働組合</t>
  </si>
  <si>
    <t>21004</t>
  </si>
  <si>
    <t>越前市職員組合</t>
  </si>
  <si>
    <t>21005</t>
  </si>
  <si>
    <t>敦賀市職員労働組合</t>
  </si>
  <si>
    <t>21006</t>
  </si>
  <si>
    <t>鯖江市職員労働組合</t>
  </si>
  <si>
    <t>21007</t>
  </si>
  <si>
    <t>大野市職員労働組合</t>
  </si>
  <si>
    <t>21010</t>
  </si>
  <si>
    <t>勝山市職員組合</t>
  </si>
  <si>
    <t>21015</t>
  </si>
  <si>
    <t>あわら市職員組合</t>
  </si>
  <si>
    <t>21017</t>
  </si>
  <si>
    <t>坂井市職員組合</t>
  </si>
  <si>
    <t>21032</t>
  </si>
  <si>
    <t>小浜市職員組合</t>
  </si>
  <si>
    <t>21033</t>
  </si>
  <si>
    <t>公立小浜病院職員組合</t>
  </si>
  <si>
    <t>21035</t>
  </si>
  <si>
    <t>大野市現業職員労働組合</t>
  </si>
  <si>
    <t>21039</t>
  </si>
  <si>
    <t>福井県公社職員労働組合</t>
  </si>
  <si>
    <t>21040</t>
  </si>
  <si>
    <t>21041</t>
  </si>
  <si>
    <t>福井県市町村職員共済組合職員労働組合</t>
  </si>
  <si>
    <t>21042</t>
  </si>
  <si>
    <t>福井県福祉事業団美山荘職員労働組合</t>
  </si>
  <si>
    <t>21045</t>
  </si>
  <si>
    <t>福井県福祉事業団若越みどりの村職員労働組合</t>
  </si>
  <si>
    <t>21046</t>
  </si>
  <si>
    <t>福井県国民健康保険団体連合会職員労働組合</t>
  </si>
  <si>
    <t>21047</t>
  </si>
  <si>
    <t>21048</t>
  </si>
  <si>
    <t>39097</t>
  </si>
  <si>
    <t>39098</t>
  </si>
  <si>
    <t>徳島県病院局職員労働組合</t>
  </si>
  <si>
    <t>39100</t>
  </si>
  <si>
    <t>徳島市民病院職員労働組合</t>
  </si>
  <si>
    <t>40001</t>
  </si>
  <si>
    <t>愛媛県職員労働組合</t>
  </si>
  <si>
    <t>40010</t>
  </si>
  <si>
    <t>１．団体区分</t>
  </si>
  <si>
    <t>（２）団体区分05,07,08,09,10,11,12,13</t>
  </si>
  <si>
    <t>団体区分「05事務組合・広域連合」「07公社・事業団」「08社協」「09国保」「10市町村共済」「11書記労・直属支部」「12全国一般」「13左記以外の民間事業所」の組合は以下に記入</t>
  </si>
  <si>
    <t>全国一般</t>
  </si>
  <si>
    <t>（３）団体区分06</t>
  </si>
  <si>
    <t>３．単組における職員の組織状況（１）団体区分01,02,03,04</t>
  </si>
  <si>
    <t>５．組合員の種類</t>
  </si>
  <si>
    <t>４．職種・職能組織の有無</t>
  </si>
  <si>
    <t>６．新規採用数と組合員数</t>
  </si>
  <si>
    <t>１０．情報宣伝</t>
  </si>
  <si>
    <t>11．時間内組合活動</t>
  </si>
  <si>
    <t>１２．連合地協役員</t>
  </si>
  <si>
    <t>９．大会等開催状況</t>
  </si>
  <si>
    <t>組合員数計があわない</t>
  </si>
  <si>
    <t>下限を下回る</t>
  </si>
  <si>
    <t>上限を上回る</t>
  </si>
  <si>
    <t>ほのぼの苑職員労働組合</t>
  </si>
  <si>
    <t>21049</t>
  </si>
  <si>
    <t>越前市社会福祉協議会職員労働組合</t>
  </si>
  <si>
    <t>21051</t>
  </si>
  <si>
    <t>福井市社会福祉協議会職員労働組合</t>
  </si>
  <si>
    <t>21052</t>
  </si>
  <si>
    <t>21054</t>
  </si>
  <si>
    <t>越前市公民館職員組合</t>
  </si>
  <si>
    <t>21055</t>
  </si>
  <si>
    <t>大野市シルバー人材センター職員労働組合</t>
  </si>
  <si>
    <t>21056</t>
  </si>
  <si>
    <t>永平寺町職員組合</t>
  </si>
  <si>
    <t>21057</t>
  </si>
  <si>
    <t>21059</t>
  </si>
  <si>
    <t>福井県公共サービスユニオン</t>
  </si>
  <si>
    <t>21060</t>
  </si>
  <si>
    <t>鯖江市公民館職員労働組合</t>
  </si>
  <si>
    <t>21061</t>
  </si>
  <si>
    <t>21063</t>
  </si>
  <si>
    <t>福井競輪労働組合</t>
  </si>
  <si>
    <t>22001</t>
  </si>
  <si>
    <t>22003</t>
  </si>
  <si>
    <t>２．最後にファイルを保存し、Excelの印刷機能でプリントアウトして下さい。</t>
  </si>
  <si>
    <t>1頁</t>
  </si>
  <si>
    <t>2頁</t>
  </si>
  <si>
    <t>3頁</t>
  </si>
  <si>
    <t>4頁</t>
  </si>
  <si>
    <t>5頁</t>
  </si>
  <si>
    <t>6頁</t>
  </si>
  <si>
    <t>7頁</t>
  </si>
  <si>
    <t>8頁</t>
  </si>
  <si>
    <t>（ページごと、該当件数）</t>
  </si>
  <si>
    <t>１．回答していないところ、記入の間違いがないか、確認して下さい。</t>
  </si>
  <si>
    <t>自治労新ひだか町職員組合</t>
  </si>
  <si>
    <t>01081</t>
  </si>
  <si>
    <t>平取町職員労働組合</t>
  </si>
  <si>
    <t>01085</t>
  </si>
  <si>
    <t>01086</t>
  </si>
  <si>
    <t>厚岸町職員組合</t>
  </si>
  <si>
    <t>01088</t>
  </si>
  <si>
    <t>池田町職員組合</t>
  </si>
  <si>
    <t>01089</t>
  </si>
  <si>
    <t>幕別町職員組合</t>
  </si>
  <si>
    <t>01090</t>
  </si>
  <si>
    <t>士幌町職員組合</t>
  </si>
  <si>
    <t>01091</t>
  </si>
  <si>
    <t>新得町職員組合</t>
  </si>
  <si>
    <t>01092</t>
  </si>
  <si>
    <t>陸別町職員組合</t>
  </si>
  <si>
    <t>01093</t>
  </si>
  <si>
    <t>01094</t>
  </si>
  <si>
    <t>小清水町職員組合</t>
  </si>
  <si>
    <t>01095</t>
  </si>
  <si>
    <t>美幌町職員組合</t>
  </si>
  <si>
    <t>01097</t>
  </si>
  <si>
    <t>01100</t>
  </si>
  <si>
    <t>01102</t>
  </si>
  <si>
    <t>01104</t>
  </si>
  <si>
    <t>滝上町職員組合</t>
  </si>
  <si>
    <t>01105</t>
  </si>
  <si>
    <t>01106</t>
  </si>
  <si>
    <t>置戸町職員組合</t>
  </si>
  <si>
    <t>01107</t>
  </si>
  <si>
    <t>津別町職員組合</t>
  </si>
  <si>
    <t>01108</t>
  </si>
  <si>
    <t>01109</t>
  </si>
  <si>
    <t>01110</t>
  </si>
  <si>
    <t>01113</t>
  </si>
  <si>
    <t>鷹栖町職員組合</t>
  </si>
  <si>
    <t>01115</t>
  </si>
  <si>
    <t>東神楽町職員組合</t>
  </si>
  <si>
    <t>01116</t>
  </si>
  <si>
    <t>初山別村職員組合</t>
  </si>
  <si>
    <t>01117</t>
  </si>
  <si>
    <t>猿払村職員組合</t>
  </si>
  <si>
    <t>01118</t>
  </si>
  <si>
    <t>鹿部町職員組合</t>
  </si>
  <si>
    <t>豊明市職員組合</t>
  </si>
  <si>
    <t>23038</t>
  </si>
  <si>
    <t>豊山町職員労働組合</t>
  </si>
  <si>
    <t>23043</t>
  </si>
  <si>
    <t>岡崎市社会福祉団体職員労働組合</t>
  </si>
  <si>
    <t>23044</t>
  </si>
  <si>
    <t>常滑市職員労働組合</t>
  </si>
  <si>
    <t>23048</t>
  </si>
  <si>
    <t>愛知県都市職員共済組合職員組合</t>
  </si>
  <si>
    <t>23050</t>
  </si>
  <si>
    <t>23051</t>
  </si>
  <si>
    <t>岡崎市関係施設労働組合</t>
  </si>
  <si>
    <t>23052</t>
  </si>
  <si>
    <t>岡崎市学校給食協会従業員労働組合</t>
  </si>
  <si>
    <t>23054</t>
  </si>
  <si>
    <t>東部水道企業労働組合</t>
  </si>
  <si>
    <t>23055</t>
  </si>
  <si>
    <t>豊田市学校給食労働組合</t>
  </si>
  <si>
    <t>23056</t>
  </si>
  <si>
    <t>自治労津島市関係労働組合</t>
  </si>
  <si>
    <t>23058</t>
  </si>
  <si>
    <t>安城市職員組合</t>
  </si>
  <si>
    <t>23059</t>
  </si>
  <si>
    <t>自治労愛知県本部直属支部</t>
  </si>
  <si>
    <t>23060</t>
  </si>
  <si>
    <t>自治労半田市労働組合</t>
  </si>
  <si>
    <t>23061</t>
  </si>
  <si>
    <t>日進市職員連帯会議</t>
  </si>
  <si>
    <t>23062</t>
  </si>
  <si>
    <t>岡崎市福祉事業団職員労働組合</t>
  </si>
  <si>
    <t>23063</t>
  </si>
  <si>
    <t>安城市社会福祉団体職員労働組合</t>
  </si>
  <si>
    <t>23064</t>
  </si>
  <si>
    <t>23065</t>
  </si>
  <si>
    <t>自治労小牧市民病院委託医療ユニオン</t>
  </si>
  <si>
    <t>23066</t>
  </si>
  <si>
    <t>愛知県国民健康保険団体連合会職員労働組合</t>
  </si>
  <si>
    <t>23067</t>
  </si>
  <si>
    <t>自治労西春日井福祉会職員労働組合</t>
  </si>
  <si>
    <t>23068</t>
  </si>
  <si>
    <t>自治労名古屋市社会福祉協議会ユニオン</t>
  </si>
  <si>
    <t>23069</t>
  </si>
  <si>
    <t>自治労セラムけあらーずユニオン</t>
  </si>
  <si>
    <t>23070</t>
  </si>
  <si>
    <t>23071</t>
  </si>
  <si>
    <t>自治労名古屋市民休暇村職員労働組合</t>
  </si>
  <si>
    <t>23072</t>
  </si>
  <si>
    <t>23074</t>
  </si>
  <si>
    <t>全競労蒲郡競艇労働組合</t>
  </si>
  <si>
    <t>23075</t>
  </si>
  <si>
    <t>全競労常滑競艇労働組合</t>
  </si>
  <si>
    <t>23077</t>
  </si>
  <si>
    <t>豊明市臨時職員げんきユニオン</t>
  </si>
  <si>
    <t>23078</t>
  </si>
  <si>
    <t>名古屋市教育スポーツ振興事業団職員労働組合</t>
  </si>
  <si>
    <t>23079</t>
  </si>
  <si>
    <t>豊川市従業員労働組合</t>
  </si>
  <si>
    <t>23080</t>
  </si>
  <si>
    <t>名古屋市住宅供給公社職員組合</t>
  </si>
  <si>
    <t>23081</t>
  </si>
  <si>
    <t>名古屋競輪労働組合</t>
  </si>
  <si>
    <t>23082</t>
  </si>
  <si>
    <t>一宮競輪労働組合</t>
  </si>
  <si>
    <t>24001</t>
  </si>
  <si>
    <t>岐阜市職員労働組合</t>
  </si>
  <si>
    <t>24002</t>
  </si>
  <si>
    <t>大垣市役所職員労働組合連合会</t>
  </si>
  <si>
    <t>24003</t>
  </si>
  <si>
    <t>多治見市職員労働組合連合会</t>
  </si>
  <si>
    <t>24004</t>
  </si>
  <si>
    <t>関市職員労働組合連合会</t>
  </si>
  <si>
    <t>24005</t>
  </si>
  <si>
    <t>中津川市職員組合</t>
  </si>
  <si>
    <t>24006</t>
  </si>
  <si>
    <t>恵那市職員労働組合</t>
  </si>
  <si>
    <t>24007</t>
  </si>
  <si>
    <t>瑞浪市職員労働組合連合会</t>
  </si>
  <si>
    <t>24008</t>
  </si>
  <si>
    <t>美濃市職員組合</t>
  </si>
  <si>
    <t>24009</t>
  </si>
  <si>
    <t>高山市職員労働組合連合会</t>
  </si>
  <si>
    <t>24011</t>
  </si>
  <si>
    <t>土岐市職員労働組合連合会</t>
  </si>
  <si>
    <t>24017</t>
  </si>
  <si>
    <t>郡上市職員組合</t>
  </si>
  <si>
    <t>24020</t>
  </si>
  <si>
    <t>各務原市職員労働組合連合会</t>
  </si>
  <si>
    <t>24022</t>
  </si>
  <si>
    <t>岐阜県市町村職員共済組合職員組合</t>
  </si>
  <si>
    <t>24023</t>
  </si>
  <si>
    <t>岐阜県職員組合</t>
  </si>
  <si>
    <t>24027</t>
  </si>
  <si>
    <t>岐阜産業会館職員労働組合</t>
  </si>
  <si>
    <t>24029</t>
  </si>
  <si>
    <t>岐阜県市町村行政情報センター労働組合</t>
  </si>
  <si>
    <t>24030</t>
  </si>
  <si>
    <t>岐阜県土地開発公社労働組合</t>
  </si>
  <si>
    <t>24031</t>
  </si>
  <si>
    <t>輪之内町職員組合</t>
  </si>
  <si>
    <t>24033</t>
  </si>
  <si>
    <t>岐阜県住宅供給公社労働組合</t>
  </si>
  <si>
    <t>24035</t>
  </si>
  <si>
    <t>下呂市職員組合</t>
  </si>
  <si>
    <t>24038</t>
  </si>
  <si>
    <t>垂井町職員組合</t>
  </si>
  <si>
    <t>24040</t>
  </si>
  <si>
    <t>岐阜県国民健康保険団体連合会労働組合</t>
  </si>
  <si>
    <t>24041</t>
  </si>
  <si>
    <t>岐阜県町村会職員労働組合</t>
  </si>
  <si>
    <t>24042</t>
  </si>
  <si>
    <t>岐阜県森林公社労働組合</t>
  </si>
  <si>
    <t>24044</t>
  </si>
  <si>
    <t>自治労岐阜県本部書記労働組合</t>
  </si>
  <si>
    <t>24045</t>
  </si>
  <si>
    <t>岐阜市社会福祉協議会ホームヘルパー労働組合</t>
  </si>
  <si>
    <t>24046</t>
  </si>
  <si>
    <t>木曽三川水源造成公社労働組合</t>
  </si>
  <si>
    <t>24047</t>
  </si>
  <si>
    <t>　</t>
  </si>
  <si>
    <t>フルタイムの勤務時間の
3/4未満の職員数</t>
  </si>
  <si>
    <t>フルタイムの勤務時間の
3/4以上の職員数</t>
  </si>
  <si>
    <t>財団法人いわき市教育文化事業団職員労働組合</t>
  </si>
  <si>
    <t>08148</t>
  </si>
  <si>
    <t>自治労会津宮川土地改良区職員労働組合</t>
  </si>
  <si>
    <t>08149</t>
  </si>
  <si>
    <t>全国一般福島地方労働組合</t>
  </si>
  <si>
    <t>08150</t>
  </si>
  <si>
    <t>燕市職員労働組合</t>
  </si>
  <si>
    <t>村上市職員組合</t>
  </si>
  <si>
    <t>聖籠町職員組合</t>
  </si>
  <si>
    <t>聖籠町社会福祉協議会労働組合</t>
  </si>
  <si>
    <t>09136</t>
  </si>
  <si>
    <t>湯沢町都市施設公社労働組合</t>
  </si>
  <si>
    <t>09137</t>
  </si>
  <si>
    <t>阿賀野市社会福祉協議会労働組合</t>
  </si>
  <si>
    <t>09138</t>
  </si>
  <si>
    <t>出雲崎町職員組合</t>
  </si>
  <si>
    <t>09139</t>
  </si>
  <si>
    <t>阿賀町社会福祉協議会労働組合</t>
  </si>
  <si>
    <t>09140</t>
  </si>
  <si>
    <t>新潟県住宅供給公社労働組合</t>
  </si>
  <si>
    <t>09141</t>
  </si>
  <si>
    <t>全国一般新潟地方労働組合</t>
  </si>
  <si>
    <t>09142</t>
  </si>
  <si>
    <t>自治労新潟公務公共サービスユニオン</t>
  </si>
  <si>
    <t>09143</t>
  </si>
  <si>
    <t>湯沢町社会福祉協議会労働組合</t>
  </si>
  <si>
    <t>09144</t>
  </si>
  <si>
    <t>群馬県職員労働組合</t>
  </si>
  <si>
    <t>群馬県庁生活協同組合職員労働組合</t>
  </si>
  <si>
    <t>10094</t>
  </si>
  <si>
    <t>高崎市文化スポーツ振興財団労働組合</t>
  </si>
  <si>
    <t>10095</t>
  </si>
  <si>
    <t>群馬県土地開発公社職員ユニオン</t>
  </si>
  <si>
    <t>10096</t>
  </si>
  <si>
    <t>群馬県林業公社労働組合</t>
  </si>
  <si>
    <t>10097</t>
  </si>
  <si>
    <t>群馬県住宅供給公社労働組合</t>
  </si>
  <si>
    <t>10098</t>
  </si>
  <si>
    <t>藪塚本町医療センター労働組合</t>
  </si>
  <si>
    <t>10099</t>
  </si>
  <si>
    <t>全国一般群馬地方労働組合</t>
  </si>
  <si>
    <t>10101</t>
  </si>
  <si>
    <t>前橋市社会福祉協議会非常勤職員労働組合</t>
  </si>
  <si>
    <t>10102</t>
  </si>
  <si>
    <t>自治労栃木県本部大田原市職員組合</t>
  </si>
  <si>
    <t>自治労栃木県本部鹿沼市職員労働組合</t>
  </si>
  <si>
    <t>自治労栃木県本部那珂川町職員労働組合</t>
  </si>
  <si>
    <t>さくら市職員ユニオン</t>
  </si>
  <si>
    <t>11024</t>
  </si>
  <si>
    <t>自治労栃木県本部那須塩原市職員労働組合</t>
  </si>
  <si>
    <t>自治労栃木県本部佐野市職員労働組合</t>
  </si>
  <si>
    <t>自治労栃木県本部野木町職員労働組合</t>
  </si>
  <si>
    <t>栃木県国民健康保険団体連合会職員労働組合</t>
  </si>
  <si>
    <t>栃木市公共サービスユニオン</t>
  </si>
  <si>
    <t>栃木県住宅供給公社職員労働組合</t>
  </si>
  <si>
    <t>11065</t>
  </si>
  <si>
    <t>さくら市関連法人職員労働組合</t>
  </si>
  <si>
    <t>11071</t>
  </si>
  <si>
    <t>佐野市民病院職員労働組合</t>
  </si>
  <si>
    <t>11072</t>
  </si>
  <si>
    <t>全国一般栃木地方労働組合</t>
  </si>
  <si>
    <t>11073</t>
  </si>
  <si>
    <t>北茨城市職員労働組合</t>
  </si>
  <si>
    <t>取手市職員組合</t>
  </si>
  <si>
    <t>鉾田市職員組合</t>
  </si>
  <si>
    <t>小美玉市職員組合</t>
  </si>
  <si>
    <t>高萩市･日立市事務組合職員組合</t>
  </si>
  <si>
    <t>つくば市職員組合</t>
  </si>
  <si>
    <t>日立市社会福祉事業団労働組合</t>
  </si>
  <si>
    <t>社会福祉法人北茨城市社会福祉協議会職員労働組合</t>
  </si>
  <si>
    <t>茨城コロニー労働組合</t>
  </si>
  <si>
    <t>12108</t>
  </si>
  <si>
    <t>自治労茨城公共ユニオン</t>
  </si>
  <si>
    <t>12109</t>
  </si>
  <si>
    <t>茨城県農業共済組合連合会職員組合</t>
  </si>
  <si>
    <t>12111</t>
  </si>
  <si>
    <t>茨城県国民健康保険団体連合会職員労働組合</t>
  </si>
  <si>
    <t>12112</t>
  </si>
  <si>
    <t>自治労茨城公共サービスユニオン</t>
  </si>
  <si>
    <t>12113</t>
  </si>
  <si>
    <t>水戸市臨時嘱託職員労働組合</t>
  </si>
  <si>
    <t>12114</t>
  </si>
  <si>
    <t>小川町職員組合</t>
  </si>
  <si>
    <t>松伏町職員組合</t>
  </si>
  <si>
    <t>川口市委託労働者ユニオン</t>
  </si>
  <si>
    <t>自治労桶川市放課後児童ｸﾗﾌﾞ職員労働組合</t>
  </si>
  <si>
    <t>埼玉県国民健康保険団体連合会職員労働組合</t>
  </si>
  <si>
    <t>日本モーターボート競走会労働組合埼玉県支部</t>
  </si>
  <si>
    <t>自治労所沢市社会福祉協議会ユニオン</t>
  </si>
  <si>
    <t>自治労日本環境クリアー越谷労働組合</t>
  </si>
  <si>
    <t>13147</t>
  </si>
  <si>
    <t>自治労越谷市リサイクルプラザ委託職員ユニオン</t>
  </si>
  <si>
    <t>13148</t>
  </si>
  <si>
    <t>自治労サカイ労働組合</t>
  </si>
  <si>
    <t>13149</t>
  </si>
  <si>
    <t>自治労東京都庁職員労働組合</t>
  </si>
  <si>
    <t>福生市職員組合</t>
  </si>
  <si>
    <t>狛江市職員組合</t>
  </si>
  <si>
    <t>自治労八王子市公共サービス職員労働組合</t>
  </si>
  <si>
    <t>三鷹市社会福祉協議会労働組合</t>
  </si>
  <si>
    <t>(財)東京都心身障害者職能開発ｾﾝﾀｰ労働組合</t>
  </si>
  <si>
    <t>自治労八王子市臨時･非常勤職員組合</t>
  </si>
  <si>
    <t>町田市社会福祉協議会職員労働組合</t>
  </si>
  <si>
    <t>青梅市学校給食配膳員労働組合</t>
  </si>
  <si>
    <t>自治労調布市非正規職員労働組合</t>
  </si>
  <si>
    <t>練馬区社会福祉事業団労働組合</t>
  </si>
  <si>
    <t>自治労調布市福祉･教育ユニオン</t>
  </si>
  <si>
    <t>自治労多摩ニュータウン環境労働組合</t>
  </si>
  <si>
    <t>豊島区職員労働組合</t>
  </si>
  <si>
    <t>自治労調布市社会福祉協議会臨時･嘱託職員労働組合</t>
  </si>
  <si>
    <t>調布市文化･コミュニティ労働組合</t>
  </si>
  <si>
    <t>自治労東京かたばみ会職員組合</t>
  </si>
  <si>
    <t>自治労荒川区警備職員労働組合</t>
  </si>
  <si>
    <t>14134</t>
  </si>
  <si>
    <t>青梅市立総合病院労働組合</t>
  </si>
  <si>
    <t>14135</t>
  </si>
  <si>
    <t>自治労町田市図書館嘱託員労働組合</t>
  </si>
  <si>
    <t>14136</t>
  </si>
  <si>
    <t>中央区職員労働組合</t>
  </si>
  <si>
    <t>14137</t>
  </si>
  <si>
    <t>新宿区職員労働組合</t>
  </si>
  <si>
    <t>14138</t>
  </si>
  <si>
    <t>港区職員労働組合</t>
  </si>
  <si>
    <t>14139</t>
  </si>
  <si>
    <t>千代田区職員労働組合</t>
  </si>
  <si>
    <t>14140</t>
  </si>
  <si>
    <t>荒川区職員労働組合</t>
  </si>
  <si>
    <t>14141</t>
  </si>
  <si>
    <t>北区職員労働組合</t>
  </si>
  <si>
    <t>14142</t>
  </si>
  <si>
    <t>渋谷区職員労働組合</t>
  </si>
  <si>
    <t>14143</t>
  </si>
  <si>
    <t>大田区職員労働組合</t>
  </si>
  <si>
    <t>14144</t>
  </si>
  <si>
    <t>中野区職員労働組合</t>
  </si>
  <si>
    <t>14145</t>
  </si>
  <si>
    <t>練馬区職員労働組合</t>
  </si>
  <si>
    <t>14146</t>
  </si>
  <si>
    <t>江戸川区職員労働組合</t>
  </si>
  <si>
    <t>14147</t>
  </si>
  <si>
    <t>葛飾区職員労働組合</t>
  </si>
  <si>
    <t>14148</t>
  </si>
  <si>
    <t>東京清掃労働組合</t>
  </si>
  <si>
    <t>14149</t>
  </si>
  <si>
    <t>自治労日の出町サービス総合センター労働組合</t>
  </si>
  <si>
    <t>14150</t>
  </si>
  <si>
    <t>曙光園職員組合</t>
  </si>
  <si>
    <t>14151</t>
  </si>
  <si>
    <t>東京ＭＰＳユニオン</t>
  </si>
  <si>
    <t>14152</t>
  </si>
  <si>
    <t>公立阿伎留医療センター職員組合</t>
  </si>
  <si>
    <t>14154</t>
  </si>
  <si>
    <t>東京都清瀬園労働組合</t>
  </si>
  <si>
    <t>円</t>
  </si>
  <si>
    <t>（２）別途徴収の有無（2008年７月１日～2009年６月30日）</t>
  </si>
  <si>
    <t>（３）昨年１年間の組合費、別途徴収金額を合わせた組合員一人当たりの金額（年額）</t>
  </si>
  <si>
    <t>（なお過去１年の間に組織統合のあった単組は、年間組合費の推計値でもかまいません）</t>
  </si>
  <si>
    <t>（１）大会</t>
  </si>
  <si>
    <t>（２）執行委員会</t>
  </si>
  <si>
    <t>（２）単組のホームページの有無</t>
  </si>
  <si>
    <t>38053</t>
  </si>
  <si>
    <t>高松市スポーツ振興事業団職員組合</t>
  </si>
  <si>
    <t>38054</t>
  </si>
  <si>
    <t>清水園職員労働組合</t>
  </si>
  <si>
    <t>38056</t>
  </si>
  <si>
    <t>多度津町関連職員労働組合</t>
  </si>
  <si>
    <t>38057</t>
  </si>
  <si>
    <t>香川県薬剤師会職員労働組合</t>
  </si>
  <si>
    <t>38059</t>
  </si>
  <si>
    <t>香川県庁消費生活協同組合職員労働組合</t>
  </si>
  <si>
    <t>38060</t>
  </si>
  <si>
    <t>高松市福祉事業団労働組合</t>
  </si>
  <si>
    <t>38062</t>
  </si>
  <si>
    <t>丸亀市給食センター臨時職員労働組合</t>
  </si>
  <si>
    <t>38069</t>
  </si>
  <si>
    <t>香川町環境センター臨時職員労働組合</t>
  </si>
  <si>
    <t>39001</t>
  </si>
  <si>
    <t>徳島県職員労働組合</t>
  </si>
  <si>
    <t>39002</t>
  </si>
  <si>
    <t>徳島市役所職員労働組合連合会</t>
  </si>
  <si>
    <t>39003</t>
  </si>
  <si>
    <t>鳴門市役所職員組合</t>
  </si>
  <si>
    <t>39004</t>
  </si>
  <si>
    <t>小松島市職員組合</t>
  </si>
  <si>
    <t>39005</t>
  </si>
  <si>
    <t>阿南市職員労働組合連合会</t>
  </si>
  <si>
    <t>39007</t>
  </si>
  <si>
    <t>吉野川市職員労働組合</t>
  </si>
  <si>
    <t>39008</t>
  </si>
  <si>
    <t>美馬市職員労働組合連合会</t>
  </si>
  <si>
    <t>39013</t>
  </si>
  <si>
    <t>徳島県企業局労働組合</t>
  </si>
  <si>
    <t>39016</t>
  </si>
  <si>
    <t>つるぎ町職員労働組合</t>
  </si>
  <si>
    <t>那賀町職員組合</t>
  </si>
  <si>
    <t>39019</t>
  </si>
  <si>
    <t>牟岐町職員労働組合</t>
  </si>
  <si>
    <t>39020</t>
  </si>
  <si>
    <t>三好市職員労働組合連合会</t>
  </si>
  <si>
    <t>39023</t>
  </si>
  <si>
    <t>東みよし町職員労働組合連合会</t>
  </si>
  <si>
    <t>39025</t>
  </si>
  <si>
    <t>海陽町職員労働組合</t>
  </si>
  <si>
    <t>39030</t>
  </si>
  <si>
    <t>美波町職員労働組合</t>
  </si>
  <si>
    <t>39031</t>
  </si>
  <si>
    <t>徳島県国民健康保険団体連合会職員労働組合</t>
  </si>
  <si>
    <t>39042</t>
  </si>
  <si>
    <t>勝浦町職員組合</t>
  </si>
  <si>
    <t>39045</t>
  </si>
  <si>
    <t>単組名</t>
  </si>
  <si>
    <t>01001</t>
  </si>
  <si>
    <t>01002</t>
  </si>
  <si>
    <t>自治労札幌市役所職員組合連合会</t>
  </si>
  <si>
    <t>01003</t>
  </si>
  <si>
    <t>千歳市職員労働組合</t>
  </si>
  <si>
    <t>01004</t>
  </si>
  <si>
    <t>江別市役所職員労働組合</t>
  </si>
  <si>
    <t>01005</t>
  </si>
  <si>
    <t>01006</t>
  </si>
  <si>
    <t>旭川市職員労働組合</t>
  </si>
  <si>
    <t>01007</t>
  </si>
  <si>
    <t>自治労富良野市労働組合連合会</t>
  </si>
  <si>
    <t>01008</t>
  </si>
  <si>
    <t>01009</t>
  </si>
  <si>
    <t>自治労岩見沢市職員組合</t>
  </si>
  <si>
    <t>01010</t>
  </si>
  <si>
    <t>室蘭市役所職員労働組合</t>
  </si>
  <si>
    <t>01011</t>
  </si>
  <si>
    <t>苫小牧市役所職員労働組合</t>
  </si>
  <si>
    <t>01012</t>
  </si>
  <si>
    <t>網走市役所職員労働組合</t>
  </si>
  <si>
    <t>01013</t>
  </si>
  <si>
    <t>01014</t>
  </si>
  <si>
    <t>01016</t>
  </si>
  <si>
    <t>自治労士別市職員労働組合</t>
  </si>
  <si>
    <t>01017</t>
  </si>
  <si>
    <t>自治労名寄市職員労働組合</t>
  </si>
  <si>
    <t>01018</t>
  </si>
  <si>
    <t>稚内市労働組合連合会</t>
  </si>
  <si>
    <t>01019</t>
  </si>
  <si>
    <t>01020</t>
  </si>
  <si>
    <t>01021</t>
  </si>
  <si>
    <t>芦別市職員労働組合</t>
  </si>
  <si>
    <t>01022</t>
  </si>
  <si>
    <t>赤平市職員労働組合</t>
  </si>
  <si>
    <t>01023</t>
  </si>
  <si>
    <t>滝川市職員労働組合</t>
  </si>
  <si>
    <t>01024</t>
  </si>
  <si>
    <t>砂川市職員労働組合</t>
  </si>
  <si>
    <t>01025</t>
  </si>
  <si>
    <t>歌志内市職員労働組合</t>
  </si>
  <si>
    <t>01026</t>
  </si>
  <si>
    <t>美唄市職員労働組合</t>
  </si>
  <si>
    <t>01027</t>
  </si>
  <si>
    <t>三笠市職員労働組合</t>
  </si>
  <si>
    <t>01028</t>
  </si>
  <si>
    <t>夕張市職員労働組合</t>
  </si>
  <si>
    <t>01029</t>
  </si>
  <si>
    <t>釧路市役所労働組合</t>
  </si>
  <si>
    <t>01030</t>
  </si>
  <si>
    <t>帯広市役所労働組合連合会</t>
  </si>
  <si>
    <t>01031</t>
  </si>
  <si>
    <t>札幌市役所労働組合</t>
  </si>
  <si>
    <t>01032</t>
  </si>
  <si>
    <t>旭川市立学校労働組合</t>
  </si>
  <si>
    <t>01033</t>
  </si>
  <si>
    <t>市立札幌病院職員労働組合</t>
  </si>
  <si>
    <t>01034</t>
  </si>
  <si>
    <t>市立小樽病院職員組合</t>
  </si>
  <si>
    <t>01035</t>
  </si>
  <si>
    <t>自治労市立旭川病院労働組合</t>
  </si>
  <si>
    <t>01036</t>
  </si>
  <si>
    <t>23084</t>
  </si>
  <si>
    <t>NPOてとろユニオン</t>
  </si>
  <si>
    <t>23085</t>
  </si>
  <si>
    <t>自治労あいち公共サービスユニオン</t>
  </si>
  <si>
    <t>23086</t>
  </si>
  <si>
    <t>岐阜一般労働組合</t>
  </si>
  <si>
    <t>24050</t>
  </si>
  <si>
    <t>三重県市町村職員共済組合職員労働組合</t>
  </si>
  <si>
    <t>津市水道労働組合</t>
  </si>
  <si>
    <t>伊勢地域農業共済事務組合職員労働組合</t>
  </si>
  <si>
    <t>鳥羽志摩広域連合職員労働組合</t>
  </si>
  <si>
    <t>三重県農林水産支援センター職員労働組合</t>
  </si>
  <si>
    <t>三重県建設技術ｾﾝﾀｰ職員労働組合</t>
  </si>
  <si>
    <t>21世紀職業財団三重労働組合</t>
  </si>
  <si>
    <t>日本モーターボート競走会労働組合三重県支部</t>
  </si>
  <si>
    <t>25109</t>
  </si>
  <si>
    <t>三重県体育協会労働組合</t>
  </si>
  <si>
    <t>25110</t>
  </si>
  <si>
    <t>木曽岬町職員組合</t>
  </si>
  <si>
    <t>25111</t>
  </si>
  <si>
    <t>全国一般三重地方労働組合</t>
  </si>
  <si>
    <t>25113</t>
  </si>
  <si>
    <t>自治労滋賀県本部書記労働組合</t>
  </si>
  <si>
    <t>東近江市立病院労働組合</t>
  </si>
  <si>
    <t>自治労滋賀セラムユニオン</t>
  </si>
  <si>
    <t>26084</t>
  </si>
  <si>
    <t>近江和順会労働組合</t>
  </si>
  <si>
    <t>26085</t>
  </si>
  <si>
    <t>守山市嘱託職員労働組合</t>
  </si>
  <si>
    <t>26086</t>
  </si>
  <si>
    <t>大津市水道ガス検針員労働組合</t>
  </si>
  <si>
    <t>26087</t>
  </si>
  <si>
    <t>永源寺町森林組合労働組合</t>
  </si>
  <si>
    <t>26088</t>
  </si>
  <si>
    <t>甲賀市臨時・嘱託職員労働組合</t>
  </si>
  <si>
    <t>26089</t>
  </si>
  <si>
    <t>全国一般滋賀地方労働組合</t>
  </si>
  <si>
    <t>26090</t>
  </si>
  <si>
    <t>リバプール職員労働組合</t>
  </si>
  <si>
    <t>26091</t>
  </si>
  <si>
    <t>木津川市職員組合</t>
  </si>
  <si>
    <t>(財)京都市ユースサービス協会・(財)京都市ユースホステル協会職員組合</t>
  </si>
  <si>
    <t>木津川市たんぽぽユニオン</t>
  </si>
  <si>
    <t>(財)古代学協会職員労働組合</t>
  </si>
  <si>
    <t>京都府中小企業団体中央会職員組合</t>
  </si>
  <si>
    <t>27079</t>
  </si>
  <si>
    <t>日本クリスチャンアカデミー労働組合</t>
  </si>
  <si>
    <t>27080</t>
  </si>
  <si>
    <t>京都予防医学センターパート・アルバイト・嘱託職員組合</t>
  </si>
  <si>
    <t>27081</t>
  </si>
  <si>
    <t>自治労京都府本部全国一般京都地方協議会</t>
  </si>
  <si>
    <t>27082</t>
  </si>
  <si>
    <t>桜井市社会福祉協議会労働組合</t>
  </si>
  <si>
    <t>自治労奈良公共サービスユニオン</t>
  </si>
  <si>
    <t>広陵町現業職員労働組合</t>
  </si>
  <si>
    <t>奈良県市町村職員共済組合労働組合</t>
  </si>
  <si>
    <t>奈良県社会福祉事業団労働組合</t>
  </si>
  <si>
    <t>28058</t>
  </si>
  <si>
    <t>自治労奈良県本部直属支部</t>
  </si>
  <si>
    <t>28059</t>
  </si>
  <si>
    <t>大和高田市立病院職員組合</t>
  </si>
  <si>
    <t>28060</t>
  </si>
  <si>
    <t>奈良勤福センター労働組合</t>
  </si>
  <si>
    <t>28061</t>
  </si>
  <si>
    <t>長和福祉会こころ上牧労働組合</t>
  </si>
  <si>
    <t>28062</t>
  </si>
  <si>
    <t>自治労全国一般奈良労働組合</t>
  </si>
  <si>
    <t>28063</t>
  </si>
  <si>
    <t>御所委託医療ユニオン</t>
  </si>
  <si>
    <t>28064</t>
  </si>
  <si>
    <t>東牟婁郡町村老人福祉施設事務組合南紀園職員労働組合</t>
  </si>
  <si>
    <t>自治労白浜町職員労働組合</t>
  </si>
  <si>
    <t>自治労上富田町職員組合</t>
  </si>
  <si>
    <t>自治労和歌山県国民健康保険団体連合会職員労働組合</t>
  </si>
  <si>
    <t>自治労和歌山県ホームヘルパー労働組合</t>
  </si>
  <si>
    <t>わかやま森林と緑の公社職員労働組合</t>
  </si>
  <si>
    <t>自治労全競労評議会和歌山県公営競走労働組合</t>
  </si>
  <si>
    <t>大阪市職関係労働組合</t>
  </si>
  <si>
    <t>豊中市水道労働組合</t>
  </si>
  <si>
    <t>摂津市職員労働組合</t>
  </si>
  <si>
    <t>泉大津市職員組合</t>
  </si>
  <si>
    <t>池田市職員組合</t>
  </si>
  <si>
    <t>高槻市学童保育指導員労働組合</t>
  </si>
  <si>
    <t>大阪狭山市職員組合</t>
  </si>
  <si>
    <t>自治労八尾市役所職員労働組合</t>
  </si>
  <si>
    <t>01070</t>
  </si>
  <si>
    <t>奈井江町職員組合</t>
  </si>
  <si>
    <t>01071</t>
  </si>
  <si>
    <t>由仁町職員組合</t>
  </si>
  <si>
    <t>01072</t>
  </si>
  <si>
    <t>月形町職員組合</t>
  </si>
  <si>
    <t>01073</t>
  </si>
  <si>
    <t>自治労むかわ町職員組合</t>
  </si>
  <si>
    <t>01074</t>
  </si>
  <si>
    <t>自治労安平町役場職員組合</t>
  </si>
  <si>
    <t>01075</t>
  </si>
  <si>
    <t>厚真町職員組合</t>
  </si>
  <si>
    <t>01076</t>
  </si>
  <si>
    <t>浦河町職員労働組合</t>
  </si>
  <si>
    <t>01078</t>
  </si>
  <si>
    <t>えりも町職員組合</t>
  </si>
  <si>
    <t>01079</t>
  </si>
  <si>
    <t>自治労様似町役場職員組合</t>
  </si>
  <si>
    <t>01080</t>
  </si>
  <si>
    <t>徳島県薬剤師会職員労働組合</t>
  </si>
  <si>
    <t>39082</t>
  </si>
  <si>
    <t>徳島市社会福祉協議会労働組合</t>
  </si>
  <si>
    <t>39083</t>
  </si>
  <si>
    <t>徳島県土地改良事業団体連合会職員労働組合</t>
  </si>
  <si>
    <t>39084</t>
  </si>
  <si>
    <t>板野町職員労働組合</t>
  </si>
  <si>
    <t>39088</t>
  </si>
  <si>
    <t>徳島県農業共済組合連合会職員労働組合</t>
  </si>
  <si>
    <t>39089</t>
  </si>
  <si>
    <t>阿波市社会福祉協議会職員労働組合</t>
  </si>
  <si>
    <t>39090</t>
  </si>
  <si>
    <t>北島町労働者福祉協会職員労働組合</t>
  </si>
  <si>
    <t>39091</t>
  </si>
  <si>
    <t>39092</t>
  </si>
  <si>
    <t>鳴門競艇労働組合</t>
  </si>
  <si>
    <t>39093</t>
  </si>
  <si>
    <t>財団法人徳島市公園緑地管理公社職員労働組合</t>
  </si>
  <si>
    <t>39094</t>
  </si>
  <si>
    <t>徳島県観光協会職員労働組合</t>
  </si>
  <si>
    <t>39095</t>
  </si>
  <si>
    <t>下位区分を上回る</t>
  </si>
  <si>
    <t>07061</t>
  </si>
  <si>
    <t>大蔵村職員労働組合</t>
  </si>
  <si>
    <t>07062</t>
  </si>
  <si>
    <t>山形県国民健康保険団体連合会職員労働組合</t>
  </si>
  <si>
    <t>07063</t>
  </si>
  <si>
    <t>山形県社会福祉事業団職員労働組合</t>
  </si>
  <si>
    <t>07064</t>
  </si>
  <si>
    <t>07067</t>
  </si>
  <si>
    <t>自治労成島園職員労働組合</t>
  </si>
  <si>
    <t>07069</t>
  </si>
  <si>
    <t>山形県土地改良事業団体連合会職員労働組合</t>
  </si>
  <si>
    <t>07070</t>
  </si>
  <si>
    <t>07071</t>
  </si>
  <si>
    <t>山形環境保全協同組合労働組合</t>
  </si>
  <si>
    <t>07073</t>
  </si>
  <si>
    <t>08001</t>
  </si>
  <si>
    <t>自治労福島県職員連合労働組合</t>
  </si>
  <si>
    <t>08002</t>
  </si>
  <si>
    <t>福島市役所職員労働組合</t>
  </si>
  <si>
    <t>08004</t>
  </si>
  <si>
    <t>須賀川市職員労働組合</t>
  </si>
  <si>
    <t>08005</t>
  </si>
  <si>
    <t>自治労白河市職員労働組合</t>
  </si>
  <si>
    <t>08007</t>
  </si>
  <si>
    <t>自治労喜多方市職員労働組合</t>
  </si>
  <si>
    <t>08012</t>
  </si>
  <si>
    <t>自治労南相馬市職員労働組合</t>
  </si>
  <si>
    <t>08013</t>
  </si>
  <si>
    <t>相馬市職員労働組合</t>
  </si>
  <si>
    <t>08016</t>
  </si>
  <si>
    <t>飯野町職員労働組合</t>
  </si>
  <si>
    <t>08017</t>
  </si>
  <si>
    <t>08020</t>
  </si>
  <si>
    <t>西会津町職員組合</t>
  </si>
  <si>
    <t>08022</t>
  </si>
  <si>
    <t>楢葉町職員組合</t>
  </si>
  <si>
    <t>08023</t>
  </si>
  <si>
    <t>富岡町職員労働組合</t>
  </si>
  <si>
    <t>08024</t>
  </si>
  <si>
    <t>浪江町職員組合</t>
  </si>
  <si>
    <t>08027</t>
  </si>
  <si>
    <t>自治労南会津町職員労働組合</t>
  </si>
  <si>
    <t>08028</t>
  </si>
  <si>
    <t>08029</t>
  </si>
  <si>
    <t>新地町職員労働組合</t>
  </si>
  <si>
    <t>08031</t>
  </si>
  <si>
    <t>会津坂下町職員労働組合</t>
  </si>
  <si>
    <t>08032</t>
  </si>
  <si>
    <t>小野町職員労働組合</t>
  </si>
  <si>
    <t>08033</t>
  </si>
  <si>
    <t>湯川村職員労働組合</t>
  </si>
  <si>
    <t>08035</t>
  </si>
  <si>
    <t>広野町職員組合</t>
  </si>
  <si>
    <t>08036</t>
  </si>
  <si>
    <t>08037</t>
  </si>
  <si>
    <t>08038</t>
  </si>
  <si>
    <t>自治労二本松市職員労働組合</t>
  </si>
  <si>
    <t>08040</t>
  </si>
  <si>
    <t>08041</t>
  </si>
  <si>
    <t>浅川町職員組合</t>
  </si>
  <si>
    <t>08042</t>
  </si>
  <si>
    <t>猪苗代町職員組合</t>
  </si>
  <si>
    <t>08043</t>
  </si>
  <si>
    <t>只見町職員労働組合</t>
  </si>
  <si>
    <t>08044</t>
  </si>
  <si>
    <t>天栄村職員労働組合</t>
  </si>
  <si>
    <t>08047</t>
  </si>
  <si>
    <t>古殿町役場職員組合</t>
  </si>
  <si>
    <t>08051</t>
  </si>
  <si>
    <t>川俣町職員労働組合</t>
  </si>
  <si>
    <t>08053</t>
  </si>
  <si>
    <t>飯舘村職員組合</t>
  </si>
  <si>
    <t>08054</t>
  </si>
  <si>
    <t>大熊町職員労働組合</t>
  </si>
  <si>
    <t>08055</t>
  </si>
  <si>
    <t>大玉村職員労働組合</t>
  </si>
  <si>
    <t>08056</t>
  </si>
  <si>
    <t>08060</t>
  </si>
  <si>
    <t>会津若松市職員労働組合</t>
  </si>
  <si>
    <t>08062</t>
  </si>
  <si>
    <t>08063</t>
  </si>
  <si>
    <t>金山町職員組合</t>
  </si>
  <si>
    <t>08064</t>
  </si>
  <si>
    <t>双葉町職員組合</t>
  </si>
  <si>
    <t>08065</t>
  </si>
  <si>
    <t>福島県市町村職員共済労働組合</t>
  </si>
  <si>
    <t>08072</t>
  </si>
  <si>
    <t>08073</t>
  </si>
  <si>
    <t>自治労伊達市職員労働組合</t>
  </si>
  <si>
    <t>08074</t>
  </si>
  <si>
    <t>41055</t>
  </si>
  <si>
    <t>高知県国民健康保険団体連合会職員労働組合</t>
  </si>
  <si>
    <t>41056</t>
  </si>
  <si>
    <t>日高村職員労働組合</t>
  </si>
  <si>
    <t>41057</t>
  </si>
  <si>
    <t>高知県住宅供給公社職員労働組合</t>
  </si>
  <si>
    <t>41059</t>
  </si>
  <si>
    <t>高知県建設技術公社職員労働組合</t>
  </si>
  <si>
    <t>41061</t>
  </si>
  <si>
    <t>高知市放課後児童指導員労働組合</t>
  </si>
  <si>
    <t>41063</t>
  </si>
  <si>
    <t>仁淀川町職員労働組合</t>
  </si>
  <si>
    <t>41064</t>
  </si>
  <si>
    <t>高知市再生資源処理センター労働組合</t>
  </si>
  <si>
    <t>41065</t>
  </si>
  <si>
    <t>14155</t>
  </si>
  <si>
    <t>品川総合福祉センター労働組合</t>
  </si>
  <si>
    <t>14156</t>
  </si>
  <si>
    <t>東京都農業共済組合職員労働組合</t>
  </si>
  <si>
    <t>14157</t>
  </si>
  <si>
    <t>自治労町田市民病院ユニオン</t>
  </si>
  <si>
    <t>14158</t>
  </si>
  <si>
    <t>千葉県同和対策委託推進員組合</t>
  </si>
  <si>
    <t>柏市福祉公社ワーカーズユニオン</t>
  </si>
  <si>
    <t>我孫子市社会福祉協議会ワーカーズユニオン</t>
  </si>
  <si>
    <t>船橋オートレース労働組合</t>
  </si>
  <si>
    <t>船橋競馬従業員労働組合</t>
  </si>
  <si>
    <t>15074</t>
  </si>
  <si>
    <t>我孫子市保育園臨時職員連絡会</t>
  </si>
  <si>
    <t>全国一般千葉地方労働組合</t>
  </si>
  <si>
    <t>15083</t>
  </si>
  <si>
    <t>横浜市芸術文化振興財団労働組合</t>
  </si>
  <si>
    <t>川崎市市民ミュージアム労働組合</t>
  </si>
  <si>
    <t>社会福祉法人新生会労働組合</t>
  </si>
  <si>
    <t>自治労川崎市立病院労働組合</t>
  </si>
  <si>
    <t>16070</t>
  </si>
  <si>
    <t>かながわ医療サービスユニオン</t>
  </si>
  <si>
    <t>16071</t>
  </si>
  <si>
    <t>川崎市リサイクル環境公社労働組合</t>
  </si>
  <si>
    <t>16072</t>
  </si>
  <si>
    <t>全国一般鉄道運輸機構労働組合</t>
  </si>
  <si>
    <t>16073</t>
  </si>
  <si>
    <t>中央市職員組合</t>
  </si>
  <si>
    <t>峡南衛生労働組合</t>
  </si>
  <si>
    <t>富士吉田市外二ヶ村恩賜県有財産保護組合職員組合</t>
  </si>
  <si>
    <t>富士河口湖町自治労共済ユニオン</t>
  </si>
  <si>
    <t>自治労全国一般山梨中小労働組合</t>
  </si>
  <si>
    <t>17085</t>
  </si>
  <si>
    <t>天龍村職員労働組合</t>
  </si>
  <si>
    <t>下條村役場職員組合</t>
  </si>
  <si>
    <t>長野県国民健康保険団体連合会職員労働組合</t>
  </si>
  <si>
    <t>山ﾉ内町職員労働組合</t>
  </si>
  <si>
    <t>御代田町職員労働組合</t>
  </si>
  <si>
    <t>佐久穂町立千曲病院労働組合</t>
  </si>
  <si>
    <t>養護老人ホーム温心寮職員労働組合</t>
  </si>
  <si>
    <t>(財)長野県文化振興事業団職員労働組合</t>
  </si>
  <si>
    <t>長野県上伊那広域水道用水企業団職員労働組合</t>
  </si>
  <si>
    <t>ユニオン大阪フィルハーモニー交響楽団</t>
  </si>
  <si>
    <t>30171</t>
  </si>
  <si>
    <t>矢田地域労働組合</t>
  </si>
  <si>
    <t>30172</t>
  </si>
  <si>
    <t>大阪センチュリー交響楽団楽員会</t>
  </si>
  <si>
    <t>30173</t>
  </si>
  <si>
    <t>大阪市文化財協会労働組合</t>
  </si>
  <si>
    <t>30174</t>
  </si>
  <si>
    <t>30175</t>
  </si>
  <si>
    <t>自治労豊中市スポーツ振興事業団労働組合</t>
  </si>
  <si>
    <t>30177</t>
  </si>
  <si>
    <t>島本町公共サービスユニオン</t>
  </si>
  <si>
    <t>30178</t>
  </si>
  <si>
    <t>30179</t>
  </si>
  <si>
    <t>自治労大阪公共サービスユニオン</t>
  </si>
  <si>
    <t>30180</t>
  </si>
  <si>
    <t>大阪市街地開発株式会社職員労働組合</t>
  </si>
  <si>
    <t>30181</t>
  </si>
  <si>
    <t>自治労八尾市学校給食嘱託調理員労働組合</t>
  </si>
  <si>
    <t>30182</t>
  </si>
  <si>
    <t>関西競走労働組合</t>
  </si>
  <si>
    <t>30183</t>
  </si>
  <si>
    <t>近畿自転車競技会職員労働組合</t>
  </si>
  <si>
    <t>30184</t>
  </si>
  <si>
    <t>住之江競艇労働組合</t>
  </si>
  <si>
    <t>30185</t>
  </si>
  <si>
    <t>自治労豊中市とよなかすてっぷユニオン</t>
  </si>
  <si>
    <t>30186</t>
  </si>
  <si>
    <t>25070</t>
  </si>
  <si>
    <t>松阪飯多農業共済事務組合職員労働組合</t>
  </si>
  <si>
    <t>25071</t>
  </si>
  <si>
    <t>三重県国民健康保険団体連合会職員労働組合</t>
  </si>
  <si>
    <t>25072</t>
  </si>
  <si>
    <t>25076</t>
  </si>
  <si>
    <t>25077</t>
  </si>
  <si>
    <t>上野総合市民病院職員組合</t>
  </si>
  <si>
    <t>25078</t>
  </si>
  <si>
    <t>松阪市民病院職員組合</t>
  </si>
  <si>
    <t>25079</t>
  </si>
  <si>
    <t>大紀町職員組合</t>
  </si>
  <si>
    <t>25081</t>
  </si>
  <si>
    <t>三重県社会福祉協議会労働組合</t>
  </si>
  <si>
    <t>25082</t>
  </si>
  <si>
    <t>三重県環境保全事業団労働組合</t>
  </si>
  <si>
    <t>25087</t>
  </si>
  <si>
    <t>25088</t>
  </si>
  <si>
    <t>鈴鹿市社協職員労働組合</t>
  </si>
  <si>
    <t>25089</t>
  </si>
  <si>
    <t>鈴鹿市清掃協同組合職員会</t>
  </si>
  <si>
    <t>25092</t>
  </si>
  <si>
    <t>津市社会福祉協議会労働組合</t>
  </si>
  <si>
    <t>25095</t>
  </si>
  <si>
    <t>三重県厚生事業団職員労働組合</t>
  </si>
  <si>
    <t>25096</t>
  </si>
  <si>
    <t>34004</t>
  </si>
  <si>
    <t>三原市職員労働組合</t>
  </si>
  <si>
    <t>34005</t>
  </si>
  <si>
    <t>34006</t>
  </si>
  <si>
    <t>福山市職員労働組合</t>
  </si>
  <si>
    <t>34007</t>
  </si>
  <si>
    <t>大竹市職員労働組合</t>
  </si>
  <si>
    <t>34008</t>
  </si>
  <si>
    <t>竹原市職員労働組合</t>
  </si>
  <si>
    <t xml:space="preserve">ａ
</t>
  </si>
  <si>
    <t>ｄ女性組合員数</t>
  </si>
  <si>
    <t>ｃ パート、臨時・嘱託職員の組合員数</t>
  </si>
  <si>
    <t>正規職員における組合員対象数</t>
  </si>
  <si>
    <t>管理職及び指定職職員数</t>
  </si>
  <si>
    <t>ａ</t>
  </si>
  <si>
    <t>ｂ</t>
  </si>
  <si>
    <t>ｃ</t>
  </si>
  <si>
    <t>ｄ</t>
  </si>
  <si>
    <t xml:space="preserve">ａ
</t>
  </si>
  <si>
    <t>ｂ</t>
  </si>
  <si>
    <t>ｄ</t>
  </si>
  <si>
    <t>ｃ</t>
  </si>
  <si>
    <t>ｄ</t>
  </si>
  <si>
    <t>女性組合員上限</t>
  </si>
  <si>
    <t>ｐ．２</t>
  </si>
  <si>
    <t>ｐ．３</t>
  </si>
  <si>
    <t>ｐ．４</t>
  </si>
  <si>
    <t>32086</t>
  </si>
  <si>
    <t>丹波市職員労働組合</t>
  </si>
  <si>
    <t>32091</t>
  </si>
  <si>
    <t>篠山市職員労働組合</t>
  </si>
  <si>
    <t>32099</t>
  </si>
  <si>
    <t>南あわじ市職員労働組合</t>
  </si>
  <si>
    <t>32102</t>
  </si>
  <si>
    <t>淡路市職員労働組合</t>
  </si>
  <si>
    <t>32111</t>
  </si>
  <si>
    <t>猪名川町職員組合</t>
  </si>
  <si>
    <t>32122</t>
  </si>
  <si>
    <t>尼崎市環境整備事業公社労働組合</t>
  </si>
  <si>
    <t>32123</t>
  </si>
  <si>
    <t>32124</t>
  </si>
  <si>
    <t>自治労兵庫県勤労福祉協会職員組合</t>
  </si>
  <si>
    <t>32125</t>
  </si>
  <si>
    <t>兵庫県国民健康保険団体連合会職員労働組合</t>
  </si>
  <si>
    <t>32126</t>
  </si>
  <si>
    <t>明石市非常勤給食調理員労働組合</t>
  </si>
  <si>
    <t>32127</t>
  </si>
  <si>
    <t>三木市学校給食労働組合</t>
  </si>
  <si>
    <t>32128</t>
  </si>
  <si>
    <t>芦屋市留守家庭児童会指導員労働組合</t>
  </si>
  <si>
    <t>32129</t>
  </si>
  <si>
    <t>32130</t>
  </si>
  <si>
    <t>尼崎市嘱託職員労働組合</t>
  </si>
  <si>
    <t>32131</t>
  </si>
  <si>
    <t>明石市水道労働組合</t>
  </si>
  <si>
    <t>32132</t>
  </si>
  <si>
    <t>32133</t>
  </si>
  <si>
    <t>市立川西病院労働組合</t>
  </si>
  <si>
    <t>32134</t>
  </si>
  <si>
    <t>川西市水道労働組合</t>
  </si>
  <si>
    <t>32135</t>
  </si>
  <si>
    <t>西宮市従業員労働組合</t>
  </si>
  <si>
    <t>32136</t>
  </si>
  <si>
    <t>32137</t>
  </si>
  <si>
    <t>自治労川西市職員労働組合</t>
  </si>
  <si>
    <t>32138</t>
  </si>
  <si>
    <t>自治労尼崎病院委託医療事務労働組合</t>
  </si>
  <si>
    <t>津山社会福祉事業会労働組合</t>
  </si>
  <si>
    <t>33083</t>
  </si>
  <si>
    <t>自治労岡山県本部書記労働組合</t>
  </si>
  <si>
    <t>33086</t>
  </si>
  <si>
    <t>岡山県学校事務職員労働組合</t>
  </si>
  <si>
    <t>33087</t>
  </si>
  <si>
    <t>自治労新見市職員組合</t>
  </si>
  <si>
    <t>33091</t>
  </si>
  <si>
    <t>吉備の里職員労働組合</t>
  </si>
  <si>
    <t>33093</t>
  </si>
  <si>
    <t>西粟倉村職員組合</t>
  </si>
  <si>
    <t>33094</t>
  </si>
  <si>
    <t>自治労高知県本部書記労働組合</t>
  </si>
  <si>
    <t>41066</t>
  </si>
  <si>
    <t>高知県ケアユニオン</t>
  </si>
  <si>
    <t>41067</t>
  </si>
  <si>
    <t>須崎市民間保育所職員労働組合</t>
  </si>
  <si>
    <t>41068</t>
  </si>
  <si>
    <t>高知競輪競馬労働組合</t>
  </si>
  <si>
    <t>41069</t>
  </si>
  <si>
    <t>ボートピア土佐職員労働組合</t>
  </si>
  <si>
    <t>41071</t>
  </si>
  <si>
    <t>高知医療センター労働組合</t>
  </si>
  <si>
    <t>41072</t>
  </si>
  <si>
    <t>41073</t>
  </si>
  <si>
    <t>高知県土地改良事業団体連合会職員労働組合</t>
  </si>
  <si>
    <t>41074</t>
  </si>
  <si>
    <t>自治労高知県公共サービスユニオン</t>
  </si>
  <si>
    <t>41075</t>
  </si>
  <si>
    <t>高知文化振興事業団職員労働組合</t>
  </si>
  <si>
    <t>42001</t>
  </si>
  <si>
    <t>福岡県職員労働組合</t>
  </si>
  <si>
    <t>42002</t>
  </si>
  <si>
    <t>福岡市職員労働組合</t>
  </si>
  <si>
    <t>42003</t>
  </si>
  <si>
    <t>福岡市役所現業職員労働組合</t>
  </si>
  <si>
    <t>42017</t>
  </si>
  <si>
    <t>豊前市職員労働組合</t>
  </si>
  <si>
    <t>42018</t>
  </si>
  <si>
    <t>行橋市職員労働組合</t>
  </si>
  <si>
    <t>42019</t>
  </si>
  <si>
    <t>中間市職員労働組合</t>
  </si>
  <si>
    <t>42020</t>
  </si>
  <si>
    <t>田川市職員労働組合</t>
  </si>
  <si>
    <t>42024</t>
  </si>
  <si>
    <t>自治労朝倉市職員労働組合</t>
  </si>
  <si>
    <t>42025</t>
  </si>
  <si>
    <t>久留米市従業員労働組合連合会</t>
  </si>
  <si>
    <t>42026</t>
  </si>
  <si>
    <t>筑後市職員労働組合</t>
  </si>
  <si>
    <t>42027</t>
  </si>
  <si>
    <t>自治労柳川市職員労働組合</t>
  </si>
  <si>
    <t>42028</t>
  </si>
  <si>
    <t>01119</t>
  </si>
  <si>
    <t>別海町職員組合</t>
  </si>
  <si>
    <t>01125</t>
  </si>
  <si>
    <t>01126</t>
  </si>
  <si>
    <t>中札内村役場職員組合</t>
  </si>
  <si>
    <t>01127</t>
  </si>
  <si>
    <t>羅臼町職員組合</t>
  </si>
  <si>
    <t>01128</t>
  </si>
  <si>
    <t>豊富町職員労働組合</t>
  </si>
  <si>
    <t>01129</t>
  </si>
  <si>
    <t>足寄町役場職員組合</t>
  </si>
  <si>
    <t>01130</t>
  </si>
  <si>
    <t>本別町役場職員組合</t>
  </si>
  <si>
    <t>01131</t>
  </si>
  <si>
    <t>剣淵町職員労働組合</t>
  </si>
  <si>
    <t>01132</t>
  </si>
  <si>
    <t>東川町役場職員組合</t>
  </si>
  <si>
    <t>01133</t>
  </si>
  <si>
    <t>自治労八雲町職員組合</t>
  </si>
  <si>
    <t>01134</t>
  </si>
  <si>
    <t>増毛町役場職員組合</t>
  </si>
  <si>
    <t>01135</t>
  </si>
  <si>
    <t>登別市職員労働組合</t>
  </si>
  <si>
    <t>01136</t>
  </si>
  <si>
    <t>01138</t>
  </si>
  <si>
    <t>神恵内村職員組合</t>
  </si>
  <si>
    <t>01139</t>
  </si>
  <si>
    <t>南幌町職員組合</t>
  </si>
  <si>
    <t>01140</t>
  </si>
  <si>
    <t>北海道市町村共済組合職員組合</t>
  </si>
  <si>
    <t>01142</t>
  </si>
  <si>
    <t>上士幌町職員組合</t>
  </si>
  <si>
    <t>01143</t>
  </si>
  <si>
    <t>都市職員共済組合職員組合</t>
  </si>
  <si>
    <t>01144</t>
  </si>
  <si>
    <t>伊達市労働組合連合会</t>
  </si>
  <si>
    <t>01145</t>
  </si>
  <si>
    <t>沼田町役場職員組合</t>
  </si>
  <si>
    <t>01146</t>
  </si>
  <si>
    <t>妹背牛町職員組合</t>
  </si>
  <si>
    <t>01147</t>
  </si>
  <si>
    <t>蘭越町役場職員組合</t>
  </si>
  <si>
    <t>01148</t>
  </si>
  <si>
    <t>豊頃町役場職員組合</t>
  </si>
  <si>
    <t>01149</t>
  </si>
  <si>
    <t>栗山町職員労働組合</t>
  </si>
  <si>
    <t>01150</t>
  </si>
  <si>
    <t>南富良野町職員組合</t>
  </si>
  <si>
    <t>01152</t>
  </si>
  <si>
    <t>中川町職員労働組合</t>
  </si>
  <si>
    <t>01153</t>
  </si>
  <si>
    <t>愛別町職員労働組合</t>
  </si>
  <si>
    <t>01154</t>
  </si>
  <si>
    <t>01155</t>
  </si>
  <si>
    <t>ニセコ町職員組合</t>
  </si>
  <si>
    <t>01157</t>
  </si>
  <si>
    <t>占冠村職員組合</t>
  </si>
  <si>
    <t>01158</t>
  </si>
  <si>
    <t>01159</t>
  </si>
  <si>
    <t>興部町職員組合</t>
  </si>
  <si>
    <t>01160</t>
  </si>
  <si>
    <t>恵庭市職員労働組合</t>
  </si>
  <si>
    <t>01161</t>
  </si>
  <si>
    <t>浜中町役場職員組合</t>
  </si>
  <si>
    <t>01162</t>
  </si>
  <si>
    <t>訓子府町職員組合</t>
  </si>
  <si>
    <t>01163</t>
  </si>
  <si>
    <t>上ノ国町役場職員組合</t>
  </si>
  <si>
    <t>01165</t>
  </si>
  <si>
    <t>01166</t>
  </si>
  <si>
    <t>真狩村役場職員組合</t>
  </si>
  <si>
    <t>01167</t>
  </si>
  <si>
    <t>浦幌町役場職員組合</t>
  </si>
  <si>
    <t>01169</t>
  </si>
  <si>
    <t>松前町職員組合</t>
  </si>
  <si>
    <t>01170</t>
  </si>
  <si>
    <t>新篠津村職員組合</t>
  </si>
  <si>
    <t>01171</t>
  </si>
  <si>
    <t>01172</t>
  </si>
  <si>
    <t>留寿都村役場職員組合</t>
  </si>
  <si>
    <t>01173</t>
  </si>
  <si>
    <t>清里町職員労働組合</t>
  </si>
  <si>
    <t>01175</t>
  </si>
  <si>
    <t>自治労せたな町役場職員組合</t>
  </si>
  <si>
    <t>01177</t>
  </si>
  <si>
    <t>自治労福島市スポーツ振興公社職員労働組合</t>
  </si>
  <si>
    <t>09001</t>
  </si>
  <si>
    <t>新潟県職員労働組合</t>
  </si>
  <si>
    <t>09002</t>
  </si>
  <si>
    <t>新潟市職員労働組合</t>
  </si>
  <si>
    <t>09003</t>
  </si>
  <si>
    <t>玉川村職員労働組合</t>
  </si>
  <si>
    <t>08075</t>
  </si>
  <si>
    <t>葛尾村職員組合</t>
  </si>
  <si>
    <t>08076</t>
  </si>
  <si>
    <t>公立小野町地方綜合病院職員組合</t>
  </si>
  <si>
    <t>08080</t>
  </si>
  <si>
    <t>鏡石町職員組合</t>
  </si>
  <si>
    <t>08081</t>
  </si>
  <si>
    <t>矢吹町職員労働組合</t>
  </si>
  <si>
    <t>08084</t>
  </si>
  <si>
    <t>自治労国見町職員労働組合</t>
  </si>
  <si>
    <t>08085</t>
  </si>
  <si>
    <t>伊達地方衛生処理組合職員労働組合</t>
  </si>
  <si>
    <t>08086</t>
  </si>
  <si>
    <t>桑折町職員労働組合</t>
  </si>
  <si>
    <t>08088</t>
  </si>
  <si>
    <t>泉崎村職員労働組合</t>
  </si>
  <si>
    <t>08094</t>
  </si>
  <si>
    <t>川内村職員労働組合</t>
  </si>
  <si>
    <t>08095</t>
  </si>
  <si>
    <t>中島村職員労働組合</t>
  </si>
  <si>
    <t>08096</t>
  </si>
  <si>
    <t>矢祭町職員組合</t>
  </si>
  <si>
    <t>08098</t>
  </si>
  <si>
    <t>自治労大牟田市職員労働組合</t>
  </si>
  <si>
    <t>42029</t>
  </si>
  <si>
    <t>前原市職員労働組合</t>
  </si>
  <si>
    <t>42030</t>
  </si>
  <si>
    <t>42036</t>
  </si>
  <si>
    <t>福岡県自治体労働組合書記局職員労働組合</t>
  </si>
  <si>
    <t>42041</t>
  </si>
  <si>
    <t>赤村職員労働組合</t>
  </si>
  <si>
    <t>42042</t>
  </si>
  <si>
    <t>42043</t>
  </si>
  <si>
    <t>42049</t>
  </si>
  <si>
    <t>小郡市職員労働組合</t>
  </si>
  <si>
    <t>42050</t>
  </si>
  <si>
    <t>自治労宗像市職員労働組合</t>
  </si>
  <si>
    <t>42051</t>
  </si>
  <si>
    <t>大刀洗町職員労働組合</t>
  </si>
  <si>
    <t>42052</t>
  </si>
  <si>
    <t>42059</t>
  </si>
  <si>
    <t>大川市職員労働組合</t>
  </si>
  <si>
    <t>42062</t>
  </si>
  <si>
    <t>自治労福智町職員労働組合</t>
  </si>
  <si>
    <t>42067</t>
  </si>
  <si>
    <t>42069</t>
  </si>
  <si>
    <t>直方市職員労働組合</t>
  </si>
  <si>
    <t>42072</t>
  </si>
  <si>
    <t>自治労うきは市職員労働組合</t>
  </si>
  <si>
    <t>42079</t>
  </si>
  <si>
    <t>北九州市職員労働組合連合会</t>
  </si>
  <si>
    <t>42085</t>
  </si>
  <si>
    <t>糸田町職員労働組合</t>
  </si>
  <si>
    <t>42086</t>
  </si>
  <si>
    <t>大木町職員労働組合</t>
  </si>
  <si>
    <t>42088</t>
  </si>
  <si>
    <t>自治労築上町職員労働組合</t>
  </si>
  <si>
    <t>42091</t>
  </si>
  <si>
    <t>苅田町職員労働組合</t>
  </si>
  <si>
    <t>42094</t>
  </si>
  <si>
    <t>うきは市立自動車学校職員労働組合</t>
  </si>
  <si>
    <t>42095</t>
  </si>
  <si>
    <t>志摩町職員労働組合</t>
  </si>
  <si>
    <t>42096</t>
  </si>
  <si>
    <t>筑紫野市職員労働組合</t>
  </si>
  <si>
    <t>42097</t>
  </si>
  <si>
    <t>水巻町職員労働組合</t>
  </si>
  <si>
    <t>42098</t>
  </si>
  <si>
    <t>粕屋町職員労働組合</t>
  </si>
  <si>
    <t>42099</t>
  </si>
  <si>
    <t>立花町職員労働組合</t>
  </si>
  <si>
    <t>42101</t>
  </si>
  <si>
    <t>遠賀町職員労働組合</t>
  </si>
  <si>
    <t>42102</t>
  </si>
  <si>
    <t>星野村職員労働組合</t>
  </si>
  <si>
    <t>42104</t>
  </si>
  <si>
    <t>二丈町職員労働組合</t>
  </si>
  <si>
    <t>42105</t>
  </si>
  <si>
    <t>添田町職員労働組合</t>
  </si>
  <si>
    <t>42106</t>
  </si>
  <si>
    <t>広川町職員労働組合</t>
  </si>
  <si>
    <t>42107</t>
  </si>
  <si>
    <t>岡垣町職員労働組合</t>
  </si>
  <si>
    <t>42108</t>
  </si>
  <si>
    <t>福岡県市町村職員共済組合労働組合</t>
  </si>
  <si>
    <t>42110</t>
  </si>
  <si>
    <t>桂川町職員労働組合</t>
  </si>
  <si>
    <t>上部団体の大会への出席</t>
  </si>
  <si>
    <t>上部団体の集会への参加</t>
  </si>
  <si>
    <t>単組の機関会議への出席</t>
  </si>
  <si>
    <t>交渉への出席</t>
  </si>
  <si>
    <t>時間内職場オルグなど</t>
  </si>
  <si>
    <t>以　上</t>
  </si>
  <si>
    <t>ご協力ありがとうございました。</t>
  </si>
  <si>
    <t>業種対象</t>
  </si>
  <si>
    <t>事務組合･
広域連合</t>
  </si>
  <si>
    <t>組織回答欄</t>
  </si>
  <si>
    <t>43008</t>
  </si>
  <si>
    <t>伊万里市職員労働組合</t>
  </si>
  <si>
    <t>43009</t>
  </si>
  <si>
    <t>多久市職員労働組合</t>
  </si>
  <si>
    <t>43010</t>
  </si>
  <si>
    <t>43011</t>
  </si>
  <si>
    <t>吉野ヶ里町職員組合</t>
  </si>
  <si>
    <t>43013</t>
  </si>
  <si>
    <t>大町町職員組合</t>
  </si>
  <si>
    <t>43016</t>
  </si>
  <si>
    <t>嬉野市職員労働組合</t>
  </si>
  <si>
    <t>43019</t>
  </si>
  <si>
    <t>自治労佐賀県本部書記労働組合</t>
  </si>
  <si>
    <t>43020</t>
  </si>
  <si>
    <t>太良町職員組合</t>
  </si>
  <si>
    <t>43028</t>
  </si>
  <si>
    <t>佐賀競馬職員労働組合</t>
  </si>
  <si>
    <t>43029</t>
  </si>
  <si>
    <t>小城市職員労働組合</t>
  </si>
  <si>
    <t>43032</t>
  </si>
  <si>
    <t>江北町職員組合</t>
  </si>
  <si>
    <t>43034</t>
  </si>
  <si>
    <t>みやき町職員労働組合</t>
  </si>
  <si>
    <t>43035</t>
  </si>
  <si>
    <t>佐賀県土地改良事業団体連合会労働組合</t>
  </si>
  <si>
    <t>43042</t>
  </si>
  <si>
    <t>白石町職員労働組合</t>
  </si>
  <si>
    <t>43043</t>
  </si>
  <si>
    <t>佐賀整肢学園職員労働組合</t>
  </si>
  <si>
    <t>43045</t>
  </si>
  <si>
    <t>上峰町職員労働組合</t>
  </si>
  <si>
    <t>43048</t>
  </si>
  <si>
    <t>杵島工業用水道企業団職員労働組合</t>
  </si>
  <si>
    <t>43049</t>
  </si>
  <si>
    <t>43050</t>
  </si>
  <si>
    <t>西佐賀水道企業団労働組合</t>
  </si>
  <si>
    <t>43051</t>
  </si>
  <si>
    <t>天山地区塵芥処理場職員労働組合</t>
  </si>
  <si>
    <t>43052</t>
  </si>
  <si>
    <t>佐賀県市町村職員共済組合職員労働組合</t>
  </si>
  <si>
    <t>43053</t>
  </si>
  <si>
    <t>天山衛生処理職員労働組合</t>
  </si>
  <si>
    <t>43056</t>
  </si>
  <si>
    <t>杵東地区衛生処理場組合労働組合</t>
  </si>
  <si>
    <t>43057</t>
  </si>
  <si>
    <t>佐賀県国民健康保険団体連合会職員労働組合</t>
  </si>
  <si>
    <t>43059</t>
  </si>
  <si>
    <t>ガ　ス</t>
  </si>
  <si>
    <t>県職公企</t>
  </si>
  <si>
    <t>石巻市職員労働組合</t>
  </si>
  <si>
    <t>05005</t>
  </si>
  <si>
    <t>塩釜市職員労働組合</t>
  </si>
  <si>
    <t>05006</t>
  </si>
  <si>
    <t>白石市職員組合</t>
  </si>
  <si>
    <t>05007</t>
  </si>
  <si>
    <t>美里町職員組合</t>
  </si>
  <si>
    <t>05009</t>
  </si>
  <si>
    <t>大河原町職員組合</t>
  </si>
  <si>
    <t>社会福祉関係
組合員数</t>
  </si>
  <si>
    <t>うち保育所
保育士の人数</t>
  </si>
  <si>
    <t>うち病院看護師
の人数</t>
  </si>
  <si>
    <t>未加入者上限</t>
  </si>
  <si>
    <t>組合員数上限</t>
  </si>
  <si>
    <t>女性上限</t>
  </si>
  <si>
    <t>.</t>
  </si>
  <si>
    <t>女性休職専従が男女計を上回る</t>
  </si>
  <si>
    <t>「組合員総数」は、下記の黄緑色で囲われている欄の組合員数の合計です。</t>
  </si>
  <si>
    <t>別府市綜合振興センター労働組合</t>
  </si>
  <si>
    <t>45093</t>
  </si>
  <si>
    <t>大分県国民健康保険団体連合会職員労働組合</t>
  </si>
  <si>
    <t>45096</t>
  </si>
  <si>
    <t>野津町ホームヘルパー協議会</t>
  </si>
  <si>
    <t>45097</t>
  </si>
  <si>
    <t>コスモス職員労働組合</t>
  </si>
  <si>
    <t>45100</t>
  </si>
  <si>
    <t>自治労大分県本部社会福祉ユニオン</t>
  </si>
  <si>
    <t>45103</t>
  </si>
  <si>
    <t>宇佐勤労者福祉協会労働組合</t>
  </si>
  <si>
    <t>45107</t>
  </si>
  <si>
    <t>大分県社会福祉協議会職員労働組合</t>
  </si>
  <si>
    <t>46001</t>
  </si>
  <si>
    <t>宮崎県庁職員労働組合</t>
  </si>
  <si>
    <t>46003</t>
  </si>
  <si>
    <t>宮崎市役所職員労働組合</t>
  </si>
  <si>
    <t>46004</t>
  </si>
  <si>
    <t>延岡市役所職員労働組合</t>
  </si>
  <si>
    <t>46005</t>
  </si>
  <si>
    <t>都城市役所職員労働組合</t>
  </si>
  <si>
    <t>46006</t>
  </si>
  <si>
    <t>日南市役所職員労働組合</t>
  </si>
  <si>
    <t>46007</t>
  </si>
  <si>
    <t>小林市役所職員労働組合</t>
  </si>
  <si>
    <t>46008</t>
  </si>
  <si>
    <t>日向市役所職員労働組合</t>
  </si>
  <si>
    <t>46009</t>
  </si>
  <si>
    <t>串間市役所職員労働組合</t>
  </si>
  <si>
    <t>46010</t>
  </si>
  <si>
    <t>西都市役所職員労働組合</t>
  </si>
  <si>
    <t>46011</t>
  </si>
  <si>
    <t>国富町職員組合</t>
  </si>
  <si>
    <t>46013</t>
  </si>
  <si>
    <t>高鍋町役場職員労働組合</t>
  </si>
  <si>
    <t>46014</t>
  </si>
  <si>
    <t>都農町役場職員組合</t>
  </si>
  <si>
    <t>46015</t>
  </si>
  <si>
    <t>木城町役場職員労働組合</t>
  </si>
  <si>
    <t>46016</t>
  </si>
  <si>
    <t>椎葉村役場職員労働組合</t>
  </si>
  <si>
    <t>46017</t>
  </si>
  <si>
    <t>川南町役場職員労働組合</t>
  </si>
  <si>
    <t>46018</t>
  </si>
  <si>
    <t>日之影町役場職員労働組合</t>
  </si>
  <si>
    <t>46019</t>
  </si>
  <si>
    <t>五ヶ瀬町役場職員組合</t>
  </si>
  <si>
    <t>46020</t>
  </si>
  <si>
    <t>高千穂町職員組合</t>
  </si>
  <si>
    <t>46021</t>
  </si>
  <si>
    <t>新富町役場職員労働組合</t>
  </si>
  <si>
    <t>46022</t>
  </si>
  <si>
    <t>中部病院職員組合</t>
  </si>
  <si>
    <t>46023</t>
  </si>
  <si>
    <t>北郷町職員労働組合</t>
  </si>
  <si>
    <t>46025</t>
  </si>
  <si>
    <t>南郷町役場職員組合</t>
  </si>
  <si>
    <t>46028</t>
  </si>
  <si>
    <t>三股町役場職員労働組合</t>
  </si>
  <si>
    <t>46036</t>
  </si>
  <si>
    <t>46040</t>
  </si>
  <si>
    <t>高原町役場職員組合</t>
  </si>
  <si>
    <t>46043</t>
  </si>
  <si>
    <t>門川町役場職員組合</t>
  </si>
  <si>
    <t>46046</t>
  </si>
  <si>
    <t>えびの市役所職員労働組合</t>
  </si>
  <si>
    <t>46047</t>
  </si>
  <si>
    <t>清武町役場職員組合</t>
  </si>
  <si>
    <t>46048</t>
  </si>
  <si>
    <t>野尻町役場職員労働組合</t>
  </si>
  <si>
    <t>46049</t>
  </si>
  <si>
    <t>46052</t>
  </si>
  <si>
    <t>宮崎県国民健康保険団体連合会職員労働組合</t>
  </si>
  <si>
    <t>46055</t>
  </si>
  <si>
    <t>青井岳職員労働組合</t>
  </si>
  <si>
    <t>46056</t>
  </si>
  <si>
    <t>山之口町学校給食センター職員労働組合</t>
  </si>
  <si>
    <t>46059</t>
  </si>
  <si>
    <t>47001</t>
  </si>
  <si>
    <t>47003</t>
  </si>
  <si>
    <t>熊本市役所職員組合</t>
  </si>
  <si>
    <t>47005</t>
  </si>
  <si>
    <t>荒尾市役所職員組合</t>
  </si>
  <si>
    <t>47006</t>
  </si>
  <si>
    <t>玉名市職員組合</t>
  </si>
  <si>
    <t>47007</t>
  </si>
  <si>
    <t>人吉市役所職員組合</t>
  </si>
  <si>
    <t>47008</t>
  </si>
  <si>
    <t>水俣市職員労働組合</t>
  </si>
  <si>
    <t>47009</t>
  </si>
  <si>
    <t>山鹿市職員労働組合</t>
  </si>
  <si>
    <t>47010</t>
  </si>
  <si>
    <t>天草市職員労働組合</t>
  </si>
  <si>
    <t>47012</t>
  </si>
  <si>
    <t>菊池市役所職員労働組合</t>
  </si>
  <si>
    <t>47013</t>
  </si>
  <si>
    <t>芦北町職員労働組合</t>
  </si>
  <si>
    <t>47017</t>
  </si>
  <si>
    <t>あさぎり町職員組合</t>
  </si>
  <si>
    <t>47018</t>
  </si>
  <si>
    <t>大津町役場職員組合</t>
  </si>
  <si>
    <t>47020</t>
  </si>
  <si>
    <t>阿蘇市職員労働組合</t>
  </si>
  <si>
    <t>47021</t>
  </si>
  <si>
    <t>上天草市職員労働組合</t>
  </si>
  <si>
    <t>47024</t>
  </si>
  <si>
    <t>苓北町職員組合</t>
  </si>
  <si>
    <t>47025</t>
  </si>
  <si>
    <t>南関町職員組合</t>
  </si>
  <si>
    <t>47026</t>
  </si>
  <si>
    <t>湯前町職員組合</t>
  </si>
  <si>
    <t>47029</t>
  </si>
  <si>
    <t>津奈木町職員組合</t>
  </si>
  <si>
    <t>47032</t>
  </si>
  <si>
    <t>玉東町職員組合</t>
  </si>
  <si>
    <t>47034</t>
  </si>
  <si>
    <t>錦町職員組合</t>
  </si>
  <si>
    <t>47037</t>
  </si>
  <si>
    <t>西原村職員組合</t>
  </si>
  <si>
    <t>47038</t>
  </si>
  <si>
    <t>五木村職員組合</t>
  </si>
  <si>
    <t>47041</t>
  </si>
  <si>
    <t>相良村職員組合</t>
  </si>
  <si>
    <t>47043</t>
  </si>
  <si>
    <t>菊陽町職員組合</t>
  </si>
  <si>
    <t>47046</t>
  </si>
  <si>
    <t>47048</t>
  </si>
  <si>
    <t>47049</t>
  </si>
  <si>
    <t>山都町職員組合</t>
  </si>
  <si>
    <t>47057</t>
  </si>
  <si>
    <t>益城町役場職員組合</t>
  </si>
  <si>
    <t>47063</t>
  </si>
  <si>
    <t>東大阪公共サービスユニオン</t>
  </si>
  <si>
    <t>30199</t>
  </si>
  <si>
    <t>大阪労働協会職員労働組合</t>
  </si>
  <si>
    <t>30200</t>
  </si>
  <si>
    <t>自治労けあらーずユニオン大阪</t>
  </si>
  <si>
    <t>32001</t>
  </si>
  <si>
    <t>兵庫県職員労働組合</t>
  </si>
  <si>
    <t>32002</t>
  </si>
  <si>
    <t>神戸市職員労働組合</t>
  </si>
  <si>
    <t>32003</t>
  </si>
  <si>
    <t>神戸市従業員労働組合</t>
  </si>
  <si>
    <t>32005</t>
  </si>
  <si>
    <t>32006</t>
  </si>
  <si>
    <t>尼崎市職員労働組合</t>
  </si>
  <si>
    <t>32008</t>
  </si>
  <si>
    <t>西宮市水道労働組合</t>
  </si>
  <si>
    <t>32009</t>
  </si>
  <si>
    <t>伊丹市職員労働組合</t>
  </si>
  <si>
    <t>32013</t>
  </si>
  <si>
    <t>芦屋市水道労働組合</t>
  </si>
  <si>
    <t>32014</t>
  </si>
  <si>
    <t>宝塚市職員労働組合</t>
  </si>
  <si>
    <t>32015</t>
  </si>
  <si>
    <t>三田市職員組合</t>
  </si>
  <si>
    <t>32016</t>
  </si>
  <si>
    <t>明石市職員労働組合</t>
  </si>
  <si>
    <t>32018</t>
  </si>
  <si>
    <t>明石市民病院職員組合</t>
  </si>
  <si>
    <t>32019</t>
  </si>
  <si>
    <t>加古川市職員労働組合</t>
  </si>
  <si>
    <t>32020</t>
  </si>
  <si>
    <t>三木市職員組合</t>
  </si>
  <si>
    <t>32021</t>
  </si>
  <si>
    <t>小野市職員組合</t>
  </si>
  <si>
    <t>32022</t>
  </si>
  <si>
    <t>西脇市職員組合</t>
  </si>
  <si>
    <t>32023</t>
  </si>
  <si>
    <t>自治労洲本市職員労働組合</t>
  </si>
  <si>
    <t>32024</t>
  </si>
  <si>
    <t>姫路市職員組合</t>
  </si>
  <si>
    <t>32025</t>
  </si>
  <si>
    <t>姫路市水道労働組合</t>
  </si>
  <si>
    <t>32026</t>
  </si>
  <si>
    <t>たつの市職員組合</t>
  </si>
  <si>
    <t>32027</t>
  </si>
  <si>
    <t>相生市職員組合</t>
  </si>
  <si>
    <t>32028</t>
  </si>
  <si>
    <t>赤穂市自治団体労働組合連合会</t>
  </si>
  <si>
    <t>32029</t>
  </si>
  <si>
    <t>豊岡市職員労働組合</t>
  </si>
  <si>
    <t>32030</t>
  </si>
  <si>
    <t>伊丹市水道労働組合</t>
  </si>
  <si>
    <t>32032</t>
  </si>
  <si>
    <t>姫路市従業員労働組合</t>
  </si>
  <si>
    <t>32033</t>
  </si>
  <si>
    <t>公立豊岡病院組合労働組合</t>
  </si>
  <si>
    <t>32037</t>
  </si>
  <si>
    <t>市立伊丹病院労働組合</t>
  </si>
  <si>
    <t>32038</t>
  </si>
  <si>
    <t>高砂市職員組合</t>
  </si>
  <si>
    <t>32039</t>
  </si>
  <si>
    <t>尼崎市水道労働組合</t>
  </si>
  <si>
    <t>32040</t>
  </si>
  <si>
    <t>加西市職員組合</t>
  </si>
  <si>
    <t>32043</t>
  </si>
  <si>
    <t>加東市職員労働組合</t>
  </si>
  <si>
    <t>32044</t>
  </si>
  <si>
    <t>多可町職員組合</t>
  </si>
  <si>
    <t>32048</t>
  </si>
  <si>
    <t>稲美町職員組合</t>
  </si>
  <si>
    <t>32049</t>
  </si>
  <si>
    <t>播磨町職員組合</t>
  </si>
  <si>
    <t>32052</t>
  </si>
  <si>
    <t>市川町職員組合</t>
  </si>
  <si>
    <t>32053</t>
  </si>
  <si>
    <t>福崎町職員組合</t>
  </si>
  <si>
    <t>32055</t>
  </si>
  <si>
    <t>32056</t>
  </si>
  <si>
    <t>上郡町職員組合</t>
  </si>
  <si>
    <t>32061</t>
  </si>
  <si>
    <t>佐用町職員組合</t>
  </si>
  <si>
    <t>32062</t>
  </si>
  <si>
    <t>宍粟市職員労働組合</t>
  </si>
  <si>
    <t>32073</t>
  </si>
  <si>
    <t>養父市職員労働組合</t>
  </si>
  <si>
    <t>32080</t>
  </si>
  <si>
    <t>朝来市職員労働組合</t>
  </si>
  <si>
    <t>32081</t>
  </si>
  <si>
    <t>32082</t>
  </si>
  <si>
    <t>ｐ．５</t>
  </si>
  <si>
    <t>ｐ．６</t>
  </si>
  <si>
    <t>ｐ．７</t>
  </si>
  <si>
    <t>ｐ．８</t>
  </si>
  <si>
    <t>ｐ．１</t>
  </si>
  <si>
    <t>組合員のうち
現業組合員数</t>
  </si>
  <si>
    <t>公営企業関係
組合員数</t>
  </si>
  <si>
    <t>衛生医療関係
組合員数</t>
  </si>
  <si>
    <t>新上五島町社会福祉協議会職員労働組合</t>
  </si>
  <si>
    <t>44108</t>
  </si>
  <si>
    <t>島原地域広域市町村圏組合職員労働組合</t>
  </si>
  <si>
    <t>44109</t>
  </si>
  <si>
    <t>44110</t>
  </si>
  <si>
    <t>対馬市嘱託職員労働組合</t>
  </si>
  <si>
    <t>44113</t>
  </si>
  <si>
    <t>44114</t>
  </si>
  <si>
    <t>北松南部清掃一部事務組合職員労働組合</t>
  </si>
  <si>
    <t>44115</t>
  </si>
  <si>
    <t>佐世保広域圏北部塵芥処理一部事務組合職員労働組合</t>
  </si>
  <si>
    <t>加津佐町海洋センター公社職員組合</t>
  </si>
  <si>
    <t>45001</t>
  </si>
  <si>
    <t>45002</t>
  </si>
  <si>
    <t>大分県企業局労働組合</t>
  </si>
  <si>
    <t>45004</t>
  </si>
  <si>
    <t>大分市水道労働組合</t>
  </si>
  <si>
    <t>45005</t>
  </si>
  <si>
    <t>中津市職員労働組合</t>
  </si>
  <si>
    <t>45006</t>
  </si>
  <si>
    <t>中津市水道労働組合</t>
  </si>
  <si>
    <t>45007</t>
  </si>
  <si>
    <t>竹田市職員労働組合</t>
  </si>
  <si>
    <t>45008</t>
  </si>
  <si>
    <t>佐伯市職員労働組合</t>
  </si>
  <si>
    <t>45010</t>
  </si>
  <si>
    <t>津久見市職員労働組合</t>
  </si>
  <si>
    <t>45011</t>
  </si>
  <si>
    <t>日田市職員労働組合</t>
  </si>
  <si>
    <t>45012</t>
  </si>
  <si>
    <t>臼杵市職員労働組合</t>
  </si>
  <si>
    <t>45014</t>
  </si>
  <si>
    <t>豊後高田市職員労働組合</t>
  </si>
  <si>
    <t>45023</t>
  </si>
  <si>
    <t>九重町職員労働組合</t>
  </si>
  <si>
    <t>45026</t>
  </si>
  <si>
    <t>国東市職員労働組合</t>
  </si>
  <si>
    <t>45028</t>
  </si>
  <si>
    <t>玖珠町職員労働組合</t>
  </si>
  <si>
    <t>45029</t>
  </si>
  <si>
    <t>日出町職員労働組合</t>
  </si>
  <si>
    <t>45030</t>
  </si>
  <si>
    <t>45042</t>
  </si>
  <si>
    <t>大分市職員労働組合</t>
  </si>
  <si>
    <t>45043</t>
  </si>
  <si>
    <t>大分県市町村職員共済組合事務局職員労働組合</t>
  </si>
  <si>
    <t>45047</t>
  </si>
  <si>
    <t>別府市職員労働組合</t>
  </si>
  <si>
    <t>45058</t>
  </si>
  <si>
    <t>宇佐市職員労働組合</t>
  </si>
  <si>
    <t>45062</t>
  </si>
  <si>
    <t>45067</t>
  </si>
  <si>
    <t>杵築市職員労働組合</t>
  </si>
  <si>
    <t>45070</t>
  </si>
  <si>
    <t>組合員数計が事務組合等の組合員数計を上回る</t>
  </si>
  <si>
    <t>組合員数入力可能</t>
  </si>
  <si>
    <t>入力が０</t>
  </si>
  <si>
    <t>柏羽藤環境事業組合労働組合</t>
  </si>
  <si>
    <t>30105</t>
  </si>
  <si>
    <t>箕面市臨時職員労働組合</t>
  </si>
  <si>
    <t>30106</t>
  </si>
  <si>
    <t>47093</t>
  </si>
  <si>
    <t>城南町職員組合</t>
  </si>
  <si>
    <t>47099</t>
  </si>
  <si>
    <t>47103</t>
  </si>
  <si>
    <t>多良木町役場職員組合</t>
  </si>
  <si>
    <t>47105</t>
  </si>
  <si>
    <t>山江村役場職員組合</t>
  </si>
  <si>
    <t>47107</t>
  </si>
  <si>
    <t>熊本県市町村職員共済組合労働組合</t>
  </si>
  <si>
    <t>47109</t>
  </si>
  <si>
    <t>47110</t>
  </si>
  <si>
    <t>熊本県林業公社労働組合</t>
  </si>
  <si>
    <t>47114</t>
  </si>
  <si>
    <t>熊本県社会福祉事業団職員労働組合</t>
  </si>
  <si>
    <t>47115</t>
  </si>
  <si>
    <t>自治労熊本県本部直属支部</t>
  </si>
  <si>
    <t>47118</t>
  </si>
  <si>
    <t>熊本県互助会職員労働組合</t>
  </si>
  <si>
    <t>47123</t>
  </si>
  <si>
    <t>熊本県国民健康保険団体連合会労働組合</t>
  </si>
  <si>
    <t>47124</t>
  </si>
  <si>
    <t>熊本市社会福祉事業団労働組合</t>
  </si>
  <si>
    <t>47126</t>
  </si>
  <si>
    <t>自治労大津町社会福祉協議会労働組合</t>
  </si>
  <si>
    <t>47128</t>
  </si>
  <si>
    <t>熊本県学校事務労働組合</t>
  </si>
  <si>
    <t>47129</t>
  </si>
  <si>
    <t>熊本県弘済会予防技術員労働組合</t>
  </si>
  <si>
    <t>47132</t>
  </si>
  <si>
    <t>八代生活環境事務組合労働組合</t>
  </si>
  <si>
    <t>47133</t>
  </si>
  <si>
    <t>自治労阿蘇いこいの村労働組合</t>
  </si>
  <si>
    <t>47134</t>
  </si>
  <si>
    <t>47135</t>
  </si>
  <si>
    <t>山鹿福祉ユニオン</t>
  </si>
  <si>
    <t>47137</t>
  </si>
  <si>
    <t>熊本市社会教育振興事業団労働組合</t>
  </si>
  <si>
    <t>47138</t>
  </si>
  <si>
    <t>熊本市駐車場公社労働組合</t>
  </si>
  <si>
    <t>47139</t>
  </si>
  <si>
    <t>美里町社会福祉協議会労働組合</t>
  </si>
  <si>
    <t>47140</t>
  </si>
  <si>
    <t>宇土市社会福祉労働組合</t>
  </si>
  <si>
    <t>47141</t>
  </si>
  <si>
    <t>自治労公立学校共済組合職員労働組合</t>
  </si>
  <si>
    <t>47144</t>
  </si>
  <si>
    <t>人吉球磨広域行政組合労働組合</t>
  </si>
  <si>
    <t>47146</t>
  </si>
  <si>
    <t>自治労熊本県本部社会福祉労働組合</t>
  </si>
  <si>
    <t>47147</t>
  </si>
  <si>
    <t>自治労熊本県農業公社労働組合</t>
  </si>
  <si>
    <t>47148</t>
  </si>
  <si>
    <t>自治労熊本県本部公共サービスユニオン</t>
  </si>
  <si>
    <t>47149</t>
  </si>
  <si>
    <t>御船地区衛生施設組合職員労働組合</t>
  </si>
  <si>
    <t>47150</t>
  </si>
  <si>
    <t>益城・嘉島・西原環境衛生施設組合職員労働組合</t>
  </si>
  <si>
    <t>47151</t>
  </si>
  <si>
    <t>那須烏山市職員労働組合</t>
  </si>
  <si>
    <t>11021</t>
  </si>
  <si>
    <t>那珂川町職員労働組合</t>
  </si>
  <si>
    <t>11027</t>
  </si>
  <si>
    <t>11028</t>
  </si>
  <si>
    <t>11029</t>
  </si>
  <si>
    <t>宇都宮市職員労働組合</t>
  </si>
  <si>
    <t>11031</t>
  </si>
  <si>
    <t>岩舟町職員労働組合</t>
  </si>
  <si>
    <t>11033</t>
  </si>
  <si>
    <t>上三川町職員労働組合</t>
  </si>
  <si>
    <t>11034</t>
  </si>
  <si>
    <t>真岡市職員労働組合</t>
  </si>
  <si>
    <t>11035</t>
  </si>
  <si>
    <t>栃木県市町村職員共済組合職員組合</t>
  </si>
  <si>
    <t>11036</t>
  </si>
  <si>
    <t>栃木地区広域行政事務組合職員組合</t>
  </si>
  <si>
    <t>11037</t>
  </si>
  <si>
    <t>とちぎ健康福祉協会労働組合</t>
  </si>
  <si>
    <t>11038</t>
  </si>
  <si>
    <t>地方職員共済組合栃木県支部労働組合</t>
  </si>
  <si>
    <t>11039</t>
  </si>
  <si>
    <t>益子町職員労働組合</t>
  </si>
  <si>
    <t>11040</t>
  </si>
  <si>
    <t>11041</t>
  </si>
  <si>
    <t>組合員総計を上回る</t>
  </si>
  <si>
    <t>職種別人数計を下回る</t>
  </si>
  <si>
    <t>自治労長岡市職員労働組合</t>
  </si>
  <si>
    <t>09004</t>
  </si>
  <si>
    <t>三条市職員労働組合連合会</t>
  </si>
  <si>
    <t>09005</t>
  </si>
  <si>
    <t>柏崎市職員労働組合</t>
  </si>
  <si>
    <t>09006</t>
  </si>
  <si>
    <t>新発田市職員労働組合</t>
  </si>
  <si>
    <t>09008</t>
  </si>
  <si>
    <t>小千谷市職員労働組合</t>
  </si>
  <si>
    <t>09009</t>
  </si>
  <si>
    <t>加茂市役所職員労働組合</t>
  </si>
  <si>
    <t>09010</t>
  </si>
  <si>
    <t>糸魚川市職員労働組合</t>
  </si>
  <si>
    <t>09011</t>
  </si>
  <si>
    <t>十日町市職員労働組合連合会</t>
  </si>
  <si>
    <t>09012</t>
  </si>
  <si>
    <t>妙高市役所職員労働組合</t>
  </si>
  <si>
    <t>09014</t>
  </si>
  <si>
    <t>佐渡市職員労働組合</t>
  </si>
  <si>
    <t>09015</t>
  </si>
  <si>
    <t>09016</t>
  </si>
  <si>
    <t>上越市職員労働組合</t>
  </si>
  <si>
    <t>09018</t>
  </si>
  <si>
    <t>見附市役所職員組合</t>
  </si>
  <si>
    <t>09023</t>
  </si>
  <si>
    <t>阿賀町職員労働組合</t>
  </si>
  <si>
    <t>09025</t>
  </si>
  <si>
    <t>魚沼市職員労働組合</t>
  </si>
  <si>
    <t>09032</t>
  </si>
  <si>
    <t>阿賀野市職員労働組合</t>
  </si>
  <si>
    <t>09041</t>
  </si>
  <si>
    <t>弥彦村役場職員組合</t>
  </si>
  <si>
    <t>09058</t>
  </si>
  <si>
    <t>五泉市職員労働組合</t>
  </si>
  <si>
    <t>09059</t>
  </si>
  <si>
    <t>09061</t>
  </si>
  <si>
    <t>南魚沼市職員組合</t>
  </si>
  <si>
    <t>09075</t>
  </si>
  <si>
    <t>津南町役場職員労働組合</t>
  </si>
  <si>
    <t>09082</t>
  </si>
  <si>
    <t>自治労新潟県市町村職員共済組合職員労働組合</t>
  </si>
  <si>
    <t>09083</t>
  </si>
  <si>
    <t>胎内市職員労働組合連合会</t>
  </si>
  <si>
    <t>09090</t>
  </si>
  <si>
    <t>川口町職員組合</t>
  </si>
  <si>
    <t>09093</t>
  </si>
  <si>
    <t>徳島市体育振興公社職員労働組合</t>
  </si>
  <si>
    <t>39072</t>
  </si>
  <si>
    <t>板野郡西部学校給食組合職員労働組合</t>
  </si>
  <si>
    <t>39074</t>
  </si>
  <si>
    <t>上板町職員労働組合</t>
  </si>
  <si>
    <t>39075</t>
  </si>
  <si>
    <t>石井町職員労働組合</t>
  </si>
  <si>
    <t>39076</t>
  </si>
  <si>
    <t>財団法人徳島県スポーツ振興財団職員労働組合</t>
  </si>
  <si>
    <t>16050</t>
  </si>
  <si>
    <t>16051</t>
  </si>
  <si>
    <t>自治労座間市職員組合</t>
  </si>
  <si>
    <t>16052</t>
  </si>
  <si>
    <t>秦野市伊勢原市環境衛生組合職員労働組合</t>
  </si>
  <si>
    <t>16054</t>
  </si>
  <si>
    <t>寒川町立保育園労働組合</t>
  </si>
  <si>
    <t>16055</t>
  </si>
  <si>
    <t>藤沢市民会館サービスセンター労働組合</t>
  </si>
  <si>
    <t>16056</t>
  </si>
  <si>
    <t>横須賀市健康福祉協会労働組合</t>
  </si>
  <si>
    <t>16057</t>
  </si>
  <si>
    <t>鎌倉市社会福祉協議会職員労働組合</t>
  </si>
  <si>
    <t>16058</t>
  </si>
  <si>
    <t>16059</t>
  </si>
  <si>
    <t>秦野市伊勢原市環境事業協同組合職員労働組合</t>
  </si>
  <si>
    <t>16060</t>
  </si>
  <si>
    <t>藤沢市まちづくり協会職員労働組合</t>
  </si>
  <si>
    <t>16061</t>
  </si>
  <si>
    <t>神奈川県学校事務労働組合</t>
  </si>
  <si>
    <t>16062</t>
  </si>
  <si>
    <t>かながわ公共サービスユニオン</t>
  </si>
  <si>
    <t>16063</t>
  </si>
  <si>
    <t>神奈川県厚生農業協同組合連合会伊勢原協同病院従業員組合</t>
  </si>
  <si>
    <t>16064</t>
  </si>
  <si>
    <t>小田原市清掃協会職員組合</t>
  </si>
  <si>
    <t>16065</t>
  </si>
  <si>
    <t>藤沢市スポーツ振興財団職員労働組合</t>
  </si>
  <si>
    <t>16066</t>
  </si>
  <si>
    <t>神奈川競輪競馬労働組合</t>
  </si>
  <si>
    <t>16067</t>
  </si>
  <si>
    <t>湘南競輪従業員労働組合</t>
  </si>
  <si>
    <t>16068</t>
  </si>
  <si>
    <t>藤沢市青少年協会職員労働組合</t>
  </si>
  <si>
    <t>16069</t>
  </si>
  <si>
    <t>鳥羽市社会福祉協議会労働組合</t>
  </si>
  <si>
    <t>25097</t>
  </si>
  <si>
    <t>25098</t>
  </si>
  <si>
    <t>三重県病院事業庁職員労働組合</t>
  </si>
  <si>
    <t>25101</t>
  </si>
  <si>
    <t>津競艇労働組合</t>
  </si>
  <si>
    <t>25104</t>
  </si>
  <si>
    <t>自治労四日市労働組合</t>
  </si>
  <si>
    <t>25106</t>
  </si>
  <si>
    <t>桑名市ホームヘルパー労働組合</t>
  </si>
  <si>
    <t>25107</t>
  </si>
  <si>
    <t>25108</t>
  </si>
  <si>
    <t>三重県土地改良事業団体連合会職員組合</t>
  </si>
  <si>
    <t>26006</t>
  </si>
  <si>
    <t>東近江市職員組合</t>
  </si>
  <si>
    <t>26007</t>
  </si>
  <si>
    <t>近江八幡市職員労働組合連合会</t>
  </si>
  <si>
    <t>26008</t>
  </si>
  <si>
    <t>彦根市職員労働組合連合会</t>
  </si>
  <si>
    <t>26009</t>
  </si>
  <si>
    <t>長浜市職員組合</t>
  </si>
  <si>
    <t>26016</t>
  </si>
  <si>
    <t>湖南市職員労働組合</t>
  </si>
  <si>
    <t>26017</t>
  </si>
  <si>
    <t>甲賀市職員組合</t>
  </si>
  <si>
    <t>26020</t>
  </si>
  <si>
    <t>木之本町職員組合</t>
  </si>
  <si>
    <t>26021</t>
  </si>
  <si>
    <t>多賀町職員組合</t>
  </si>
  <si>
    <t>26022</t>
  </si>
  <si>
    <t>長浜病院職員組合</t>
  </si>
  <si>
    <t>26024</t>
  </si>
  <si>
    <t>守山市職員労働組合</t>
  </si>
  <si>
    <t>26027</t>
  </si>
  <si>
    <t>野洲市職員労働組合</t>
  </si>
  <si>
    <t>26030</t>
  </si>
  <si>
    <t>滋賀県市町村職員共済組合職員労働組合</t>
  </si>
  <si>
    <t>26031</t>
  </si>
  <si>
    <t>甲良町職員組合</t>
  </si>
  <si>
    <t>26035</t>
  </si>
  <si>
    <t>米原市職員組合</t>
  </si>
  <si>
    <t>26038</t>
  </si>
  <si>
    <t>愛荘町職員組合</t>
  </si>
  <si>
    <t>26039</t>
  </si>
  <si>
    <t>高月町職員組合</t>
  </si>
  <si>
    <t>26041</t>
  </si>
  <si>
    <t>竜王町職員組合</t>
  </si>
  <si>
    <t>26047</t>
  </si>
  <si>
    <t>守山市給食調理員労働組合</t>
  </si>
  <si>
    <t>26048</t>
  </si>
  <si>
    <t>滋賀県国民健康保険団体連合会職員労働組合</t>
  </si>
  <si>
    <t>26049</t>
  </si>
  <si>
    <t>群馬県市町村職員共済組合職員労働組合</t>
  </si>
  <si>
    <t>10075</t>
  </si>
  <si>
    <t>下仁田町職員労働組合</t>
  </si>
  <si>
    <t>10078</t>
  </si>
  <si>
    <t>群馬県社会福祉事業団労働組合</t>
  </si>
  <si>
    <t>10079</t>
  </si>
  <si>
    <t>あかぎ育成園職員労働組合</t>
  </si>
  <si>
    <t>10080</t>
  </si>
  <si>
    <t>鐘の鳴る丘愛誠園労働組合</t>
  </si>
  <si>
    <t>10081</t>
  </si>
  <si>
    <t>いちょうの森職員労働組合</t>
  </si>
  <si>
    <t>四條畷市臨時非常勤労働組合</t>
  </si>
  <si>
    <t>30201</t>
  </si>
  <si>
    <t>泉北環境職員労働組合</t>
  </si>
  <si>
    <t>30202</t>
  </si>
  <si>
    <t>新阿武山病院労働組合</t>
  </si>
  <si>
    <t>30203</t>
  </si>
  <si>
    <t>泉北地域公共サービスユニオン</t>
  </si>
  <si>
    <t>30204</t>
  </si>
  <si>
    <t>大阪狭山市公共サービスユニオン</t>
  </si>
  <si>
    <t>30205</t>
  </si>
  <si>
    <t>おとしよりすこやかセンター南部館職員労働組合</t>
  </si>
  <si>
    <t>30207</t>
  </si>
  <si>
    <t>関西消費者協会消費生活相談員労働組合</t>
  </si>
  <si>
    <t>30208</t>
  </si>
  <si>
    <t>全国一般大阪地方労働組合</t>
  </si>
  <si>
    <t>30209</t>
  </si>
  <si>
    <t>大阪市消費者センター消費生活相談員労働組合</t>
  </si>
  <si>
    <t>30210</t>
  </si>
  <si>
    <t>市町村職員共済組合労働組合</t>
  </si>
  <si>
    <t>神河町職員組合</t>
  </si>
  <si>
    <t>香美町職員組合</t>
  </si>
  <si>
    <t>新温泉町職員労働組合</t>
  </si>
  <si>
    <t>宍粟環境美化センター職員労働組合</t>
  </si>
  <si>
    <t>明石市福祉施設調理員労働組合</t>
  </si>
  <si>
    <t>佐用ひまわり職員労働組合</t>
  </si>
  <si>
    <t>西脇市嘱託職員労働組合</t>
  </si>
  <si>
    <t>プロビスささやま労働組合</t>
  </si>
  <si>
    <t>32169</t>
  </si>
  <si>
    <t>自治労加東社協臨時嘱託職員等労働組合</t>
  </si>
  <si>
    <t>自治労芦屋市公共サービスユニオン労働組合</t>
  </si>
  <si>
    <t>自治労丹波市臨時･非常勤職員労働組合</t>
  </si>
  <si>
    <t>自治労芦屋市臨時職員労働組合</t>
  </si>
  <si>
    <t>32185</t>
  </si>
  <si>
    <t>養父市臨時・嘱託等職員労働組合</t>
  </si>
  <si>
    <t>32187</t>
  </si>
  <si>
    <t>猪名川町公共サービス合同労働組合</t>
  </si>
  <si>
    <t>32188</t>
  </si>
  <si>
    <t>長和福祉会労働組合</t>
  </si>
  <si>
    <t>32189</t>
  </si>
  <si>
    <t>兵庫県社会保険臨時嘱託職員労働組合</t>
  </si>
  <si>
    <t>32190</t>
  </si>
  <si>
    <t>全国一般兵庫地方労働組合</t>
  </si>
  <si>
    <t>32191</t>
  </si>
  <si>
    <t>伊丹市社会福祉事業団労働組合</t>
  </si>
  <si>
    <t>32192</t>
  </si>
  <si>
    <t>兵庫県くにうみ・公園労働組合</t>
  </si>
  <si>
    <t>32193</t>
  </si>
  <si>
    <t>美作老人ホーム職員労働組合</t>
  </si>
  <si>
    <t>33082</t>
  </si>
  <si>
    <t>真庭市社会福祉ユニオン</t>
  </si>
  <si>
    <t>33107</t>
  </si>
  <si>
    <t>桃李荘職員労働組合</t>
  </si>
  <si>
    <t>33108</t>
  </si>
  <si>
    <t>美咲町社会福祉協議会職員労働組合</t>
  </si>
  <si>
    <t>33109</t>
  </si>
  <si>
    <t>新見市社会福祉協議会職員労働組合</t>
  </si>
  <si>
    <t>33110</t>
  </si>
  <si>
    <t>全国一般岡山地方本部</t>
  </si>
  <si>
    <t>33111</t>
  </si>
  <si>
    <t>ユニオンＫＵＺＵＫＡ</t>
  </si>
  <si>
    <t>33112</t>
  </si>
  <si>
    <t>尾道市職員労働組合</t>
  </si>
  <si>
    <t>北広島町職員労働組合</t>
  </si>
  <si>
    <t>県本部書記労働組合</t>
  </si>
  <si>
    <t>広島県農林振興センター労働組合</t>
  </si>
  <si>
    <t>広島競輪労働組合</t>
  </si>
  <si>
    <t>宮島競艇労働組合</t>
  </si>
  <si>
    <t>WINS広島労働組合</t>
  </si>
  <si>
    <t>自治労広島公共民間ユニオン</t>
  </si>
  <si>
    <t>34139</t>
  </si>
  <si>
    <t>全国一般広島地方労働組合</t>
  </si>
  <si>
    <t>34140</t>
  </si>
  <si>
    <t>南部町職員労働組合</t>
  </si>
  <si>
    <t>伯耆町職員労働組合</t>
  </si>
  <si>
    <t>江府町職員組合</t>
  </si>
  <si>
    <t>鳥取県国民健康保険団体連合会職員労働組合</t>
  </si>
  <si>
    <t>湯梨浜町社会福祉協議会職員労働組合</t>
  </si>
  <si>
    <t>うなばら荘職員労働組合</t>
  </si>
  <si>
    <t>35085</t>
  </si>
  <si>
    <t>西伯病院職員労働組合</t>
  </si>
  <si>
    <t>35086</t>
  </si>
  <si>
    <t>鳥取県文化振興財団職員労働組合</t>
  </si>
  <si>
    <t>35087</t>
  </si>
  <si>
    <t>全国一般鳥取地方本部</t>
  </si>
  <si>
    <t>35088</t>
  </si>
  <si>
    <t>島根県職員連合労働組合</t>
  </si>
  <si>
    <t>六日市町保育所労働組合</t>
  </si>
  <si>
    <t>自治労島根県本部･直属支部</t>
  </si>
  <si>
    <t>社会福祉法人しらゆり会労働組合</t>
  </si>
  <si>
    <t>36089</t>
  </si>
  <si>
    <t>社会福祉法人浜田ひかり保育所労働組合</t>
  </si>
  <si>
    <t>邑智郡総合事務組合労働組合</t>
  </si>
  <si>
    <t>全国一般島根地方労働組合</t>
  </si>
  <si>
    <t>36105</t>
  </si>
  <si>
    <t>美祢市職員労働組合</t>
  </si>
  <si>
    <t>(財)山口県予防保健協会職員労働組合</t>
  </si>
  <si>
    <t>山陽小野田市病院職員労働組合</t>
  </si>
  <si>
    <t>37082</t>
  </si>
  <si>
    <t>全国一般山口地方労働組合</t>
  </si>
  <si>
    <t>37084</t>
  </si>
  <si>
    <t>香川県職員連合労働組合</t>
  </si>
  <si>
    <t>まんのう町職員労働組合</t>
  </si>
  <si>
    <t>自治労下野市職員労働組合</t>
  </si>
  <si>
    <t>11042</t>
  </si>
  <si>
    <t>茂木町職員組合</t>
  </si>
  <si>
    <t>11043</t>
  </si>
  <si>
    <t>芳賀町職員労働組合</t>
  </si>
  <si>
    <t>11044</t>
  </si>
  <si>
    <t>市貝町職員労働組合</t>
  </si>
  <si>
    <t>11045</t>
  </si>
  <si>
    <t>自治労栃木県本部書記労働組合</t>
  </si>
  <si>
    <t>11046</t>
  </si>
  <si>
    <t>栃木県保健衛生事業団職員労働組合</t>
  </si>
  <si>
    <t>11048</t>
  </si>
  <si>
    <t>11049</t>
  </si>
  <si>
    <t>栃木県民公園福祉協会労働組合</t>
  </si>
  <si>
    <t>2009年「自治労組織基本調査｣（第10回）</t>
  </si>
  <si>
    <t>（同じ自治体内にある自治労加盟の別単組および日教組、都市交、全水道に加盟する組合は競合組合とはみなしません。）</t>
  </si>
  <si>
    <t>貴単組名</t>
  </si>
  <si>
    <t>自治労登録番号</t>
  </si>
  <si>
    <t>ご記入者</t>
  </si>
  <si>
    <t>フリガナ</t>
  </si>
  <si>
    <t>連絡先（電話番号）</t>
  </si>
  <si>
    <t>－</t>
  </si>
  <si>
    <t>１．貴組織の団体区分</t>
  </si>
  <si>
    <t>都道府県</t>
  </si>
  <si>
    <t>市</t>
  </si>
  <si>
    <t>県都・
政令市</t>
  </si>
  <si>
    <t>町・村</t>
  </si>
  <si>
    <t>自治体の
臨時・非
常勤労組</t>
  </si>
  <si>
    <t>公　社
事業団</t>
  </si>
  <si>
    <t>市町村
共済</t>
  </si>
  <si>
    <t>書記労・
直属支部</t>
  </si>
  <si>
    <t>０２</t>
  </si>
  <si>
    <t>０３</t>
  </si>
  <si>
    <t>０４</t>
  </si>
  <si>
    <t>０５</t>
  </si>
  <si>
    <t>０６</t>
  </si>
  <si>
    <t>０７</t>
  </si>
  <si>
    <t>０８</t>
  </si>
  <si>
    <t>０９</t>
  </si>
  <si>
    <t>社協</t>
  </si>
  <si>
    <t>国保</t>
  </si>
  <si>
    <t>上記以外の
民間事業所</t>
  </si>
  <si>
    <t>１０</t>
  </si>
  <si>
    <t>６　新規採用職員の組織状況について</t>
  </si>
  <si>
    <t>個人加盟方式のユニオンや合同労組など「採用者数」という概念が当てはまらない単組は、採用者数の欄に数字を記入しないで下さい。</t>
  </si>
  <si>
    <t>７　書記局体制について</t>
  </si>
  <si>
    <t>単組本部の執行委員のみが対象ですので、支部段階の役員は加えないで下さい。
女性執行委員および休職専従役員がいない場合はそれぞれ該当する欄に「０」を記入して下さい。
「(2)休職専従役員数」には、県本部、自治労本部および連合等にでている執行委員は加えないで下さい。</t>
  </si>
  <si>
    <t>①
②
③</t>
  </si>
  <si>
    <t>11　時間内組合活動における参加手続きの種類について</t>
  </si>
  <si>
    <t>（イ）
（ロ）
（ハ）</t>
  </si>
  <si>
    <t>１）　組合員対象数には次の正規職員は除いて下さい。</t>
  </si>
  <si>
    <t>日教組、都市交、全水道などに組織されている職員、又これらの組合の組織化が定着し、自治労として組織化への取り組みをしていない職場の組合への未加入職員（例えば、学校事務職員で日教組が組織し、定着している場合は組合員対象外で、自治労が組織化に着手し、定着している場合は組合員対象数に入れて下さい。）
同一団体内に複数の組合（例えば、職員組合と現業組合など）があるものの、上部団体が自治労のみの場合は、貴単組以外に組織されている職員とその組合が組織化の対象としている職場の未加入職員
管理職および指定職職員（経理・人事などで組合員対象から除かれている職員）
※なお、この場合の管理職とは上記のイ、ロで除外した職員のいる職場の管理職を除きます（例えば全水道加盟職場の管理職）。</t>
  </si>
  <si>
    <t>２（１）の競合（分裂）組合の有無で２の「ある」に回答した単組の場合、二重加盟の組合員、競合（分裂）組合の組合員は組合員対象数に必ず入れて下さい。</t>
  </si>
  <si>
    <t>（イ）
（ロ）
（ハ）
（ニ）</t>
  </si>
  <si>
    <t>１）　組合員対象数には次の正規職員は除いて下さい。</t>
  </si>
  <si>
    <t>調査のお願い</t>
  </si>
  <si>
    <t>　本調査は、自治労に加盟する全単組を対象に、その組織実態を正確に把握することを通して、今後の活動に生かしていくことを目的に実施するものです。
　自治労組織基本調査は、1980年の第１回調査以降、３年おきに実施され、今回で第10回目となります。</t>
  </si>
  <si>
    <t>記入上の留意点</t>
  </si>
  <si>
    <t>調査票の提出と発表予定</t>
  </si>
  <si>
    <r>
      <t>　本調査の設問は、８ページまであります。１ページ目（本ページ）</t>
    </r>
    <r>
      <rPr>
        <u val="single"/>
        <sz val="11"/>
        <color indexed="10"/>
        <rFont val="ＭＳ Ｐ明朝"/>
        <family val="1"/>
      </rPr>
      <t>より順に</t>
    </r>
    <r>
      <rPr>
        <sz val="11"/>
        <rFont val="ＭＳ Ｐ明朝"/>
        <family val="1"/>
      </rPr>
      <t>ご回答願います。</t>
    </r>
  </si>
  <si>
    <r>
      <t>　また、入力が終わりましたら、</t>
    </r>
    <r>
      <rPr>
        <u val="single"/>
        <sz val="11"/>
        <color indexed="10"/>
        <rFont val="ＭＳ Ｐ明朝"/>
        <family val="1"/>
      </rPr>
      <t>ファイルの保存と調査票の印刷</t>
    </r>
    <r>
      <rPr>
        <sz val="11"/>
        <rFont val="ＭＳ Ｐ明朝"/>
        <family val="1"/>
      </rPr>
      <t>をして下さい。</t>
    </r>
  </si>
  <si>
    <t>②　貴組合に加入している事務組合・広域連合、公社・事業団、社協および民間事業所の組合員数</t>
  </si>
  <si>
    <t>事業所の名称と主な業種区分および組合員数</t>
  </si>
  <si>
    <t>臨時・非常勤等職員のうち、勤務時間別の職員数、組合員数</t>
  </si>
  <si>
    <t>（３）団体区分「06自治体の臨時・非常勤労組」の組合は以下に記入</t>
  </si>
  <si>
    <t>１１</t>
  </si>
  <si>
    <t>１２</t>
  </si>
  <si>
    <t>１３</t>
  </si>
  <si>
    <t>０１</t>
  </si>
  <si>
    <t>所属県本部</t>
  </si>
  <si>
    <t>01208</t>
  </si>
  <si>
    <t>雨竜町職員労働組合</t>
  </si>
  <si>
    <t>01209</t>
  </si>
  <si>
    <t>自治労大樹町職員労働組合連合会</t>
  </si>
  <si>
    <t>01210</t>
  </si>
  <si>
    <t>北海道国民健康保険団体連合会職員労働組合</t>
  </si>
  <si>
    <t>01211</t>
  </si>
  <si>
    <t>北竜町職員労働組合</t>
  </si>
  <si>
    <t>01212</t>
  </si>
  <si>
    <t>釧路町役場職員組合</t>
  </si>
  <si>
    <t>01213</t>
  </si>
  <si>
    <t>今金町職員組合</t>
  </si>
  <si>
    <t>01214</t>
  </si>
  <si>
    <t>中富良野町職員組合</t>
  </si>
  <si>
    <t>01215</t>
  </si>
  <si>
    <t>01217</t>
  </si>
  <si>
    <t>自治労根室市職員労働組合</t>
  </si>
  <si>
    <t>01218</t>
  </si>
  <si>
    <t>北海道学校事務労働組合</t>
  </si>
  <si>
    <t>01219</t>
  </si>
  <si>
    <t>自治労日本ヘルス工業支部労働組合</t>
  </si>
  <si>
    <t>01220</t>
  </si>
  <si>
    <t>自治労苫小牧振興公社労働組合</t>
  </si>
  <si>
    <t>01221</t>
  </si>
  <si>
    <t>自治労函館環境衛生労働組合</t>
  </si>
  <si>
    <t>01222</t>
  </si>
  <si>
    <t>自治労亀田清掃労働組合</t>
  </si>
  <si>
    <t>01223</t>
  </si>
  <si>
    <t>自治労八雲厚生園労働組合</t>
  </si>
  <si>
    <t>01224</t>
  </si>
  <si>
    <t>北海道企業局労働組合</t>
  </si>
  <si>
    <t>内訳があわない</t>
  </si>
  <si>
    <t>衛生医療関係組合員数を上回る</t>
  </si>
  <si>
    <t>06006</t>
  </si>
  <si>
    <t>大館市立病院労働組合</t>
  </si>
  <si>
    <t>06007</t>
  </si>
  <si>
    <t>湯沢市役所職員労働組合</t>
  </si>
  <si>
    <t>06008</t>
  </si>
  <si>
    <t>由利本荘市職員労働組合</t>
  </si>
  <si>
    <t>06009</t>
  </si>
  <si>
    <t>男鹿市職員労働組合</t>
  </si>
  <si>
    <t>06013</t>
  </si>
  <si>
    <t>北秋田市役所職員労働組合</t>
  </si>
  <si>
    <t>06022</t>
  </si>
  <si>
    <t>にかほ市職員労働組合</t>
  </si>
  <si>
    <t>06031</t>
  </si>
  <si>
    <t>自治労横手市職員労働組合</t>
  </si>
  <si>
    <t>06032</t>
  </si>
  <si>
    <t>小坂町職員労働組合</t>
  </si>
  <si>
    <t>06035</t>
  </si>
  <si>
    <t>三種町職員労働組合</t>
  </si>
  <si>
    <t>06036</t>
  </si>
  <si>
    <t>八峰町職員労働組合</t>
  </si>
  <si>
    <t>06040</t>
  </si>
  <si>
    <t>藤里町役場職員労働組合</t>
  </si>
  <si>
    <t>06041</t>
  </si>
  <si>
    <t>大仙市職員組合</t>
  </si>
  <si>
    <t>06045</t>
  </si>
  <si>
    <t>仙北市職員労働組合</t>
  </si>
  <si>
    <t>06047</t>
  </si>
  <si>
    <t>仙北市立病院労働組合</t>
  </si>
  <si>
    <t>06048</t>
  </si>
  <si>
    <t>地共済秋田支部従業員労働組合</t>
  </si>
  <si>
    <t>06053</t>
  </si>
  <si>
    <t>美郷町職員労働組合</t>
  </si>
  <si>
    <t>06054</t>
  </si>
  <si>
    <t>秋田県本部書記労働組合</t>
  </si>
  <si>
    <t>06057</t>
  </si>
  <si>
    <t>男鹿市企業局職員労働組合</t>
  </si>
  <si>
    <t>06060</t>
  </si>
  <si>
    <t>湯沢市水道労働組合</t>
  </si>
  <si>
    <t>06062</t>
  </si>
  <si>
    <t>鹿角市職員労働組合</t>
  </si>
  <si>
    <t>06064</t>
  </si>
  <si>
    <t>06065</t>
  </si>
  <si>
    <t>（団体区分が、05、07、13の組合に）</t>
  </si>
  <si>
    <t>01225</t>
  </si>
  <si>
    <t>自治労恵和園エルテルハイム職員労働組合</t>
  </si>
  <si>
    <t>01226</t>
  </si>
  <si>
    <t>自治労奥尻町職員組合</t>
  </si>
  <si>
    <t>01227</t>
  </si>
  <si>
    <t>北海道社会福祉事業団労働組合</t>
  </si>
  <si>
    <t>01228</t>
  </si>
  <si>
    <t>05059</t>
  </si>
  <si>
    <t>仙台市立病院労働組合</t>
  </si>
  <si>
    <t>05060</t>
  </si>
  <si>
    <t>亘理名取共立衛生処理組合労働組合</t>
  </si>
  <si>
    <t>05063</t>
  </si>
  <si>
    <t>宮城衛生環境公社労働組合</t>
  </si>
  <si>
    <t>05064</t>
  </si>
  <si>
    <t>05068</t>
  </si>
  <si>
    <t>泉清掃協業組合労働組合</t>
  </si>
  <si>
    <t>05069</t>
  </si>
  <si>
    <t>公害処理センター労働組合</t>
  </si>
  <si>
    <t>05070</t>
  </si>
  <si>
    <t>みやぎ県南中核病院職員労働組合</t>
  </si>
  <si>
    <t>05071</t>
  </si>
  <si>
    <t>石巻地区広域行政事務組合職員労働組合</t>
  </si>
  <si>
    <t>06001</t>
  </si>
  <si>
    <t>秋田県職員労働組合</t>
  </si>
  <si>
    <t>06002</t>
  </si>
  <si>
    <t>秋田県公営企業職員労働組合</t>
  </si>
  <si>
    <t>06003</t>
  </si>
  <si>
    <t>秋田市役所職員労働組合</t>
  </si>
  <si>
    <t>06004</t>
  </si>
  <si>
    <t>能代市役所職員労働組合</t>
  </si>
  <si>
    <t>06005</t>
  </si>
  <si>
    <t>大館市役所職員労働組合</t>
  </si>
  <si>
    <t>０円を記入</t>
  </si>
  <si>
    <t>ｅ</t>
  </si>
  <si>
    <t>ｅ</t>
  </si>
  <si>
    <t>03010</t>
  </si>
  <si>
    <t>つがる市職員労働組合</t>
  </si>
  <si>
    <t>03011</t>
  </si>
  <si>
    <t>五所川原市職員組合</t>
  </si>
  <si>
    <t>03012</t>
  </si>
  <si>
    <t>七戸町職員組合</t>
  </si>
  <si>
    <t>03013</t>
  </si>
  <si>
    <t>平川市職員労働組合</t>
  </si>
  <si>
    <t>03014</t>
  </si>
  <si>
    <t>平内町職員組合</t>
  </si>
  <si>
    <t>03018</t>
  </si>
  <si>
    <t>蓬田村職員組合</t>
  </si>
  <si>
    <t>03019</t>
  </si>
  <si>
    <t>藤崎町職員組合</t>
  </si>
  <si>
    <t>03022</t>
  </si>
  <si>
    <t>六戸町職員組合</t>
  </si>
  <si>
    <t>03024</t>
  </si>
  <si>
    <t>青森市役所職員労働組合</t>
  </si>
  <si>
    <t>03025</t>
  </si>
  <si>
    <t>（別途徴収金を除く。定額部分のある場合や定額制の場合は平均賃金で除して率に換算して下さい。組合員の属性により組合費の区分がある場合は、対象組合員数の多い方の組合費水準について回答して下さい。）</t>
  </si>
  <si>
    <t>（ｂで「１．設定している」と回答した単組のみお答え下さい）</t>
  </si>
  <si>
    <t>①正規職員の組織状況について</t>
  </si>
  <si>
    <t>警察・消防職員
日教組、都市交、全水道などに組織されている職員、又これらの組合の組織化が定着し、自治労として組織化への取り組みをしていない職場の組合への未加入職員（例えば、学校事務職員で日教組が組織し、定着している場合は組合員対象外で、自治労が組織化に着手し、定着している場合は組合員対象数に入れて下さい。）
単一自治体で複数の組合（例えば、職員組合と現業組合など）があるものの、上部団体が自治労のみの場合は、貴単組以外に組織されている職員とその組合が組織化の対象としている職場の未加入職員
管理職および指定職職員（経理・人事などで組合員対象から除かれている職員）
※なお、この場合の管理職とは上記のイ、ロ、ハで除外した職員のいる職場の管理職を除きます（例えば全水道加盟職場の管理職）。</t>
  </si>
  <si>
    <t>２）　競合組合の組合員の扱いについて</t>
  </si>
  <si>
    <t>３）　組織状況における内訳について</t>
  </si>
  <si>
    <t>②事務組合・広域連合等の組合員数について</t>
  </si>
  <si>
    <t>③臨時・非常勤、嘱託、パート職員について</t>
  </si>
  <si>
    <t>⑤書記について</t>
  </si>
  <si>
    <t>共済、団体生命、労金事務、生協等の費用負担で雇用しているものも含みます。</t>
  </si>
  <si>
    <t>②　臨時・非常勤、嘱託、パート職員の組合加入状況</t>
  </si>
  <si>
    <t>②臨時・非常勤、嘱託、パート職員について</t>
  </si>
  <si>
    <t>同一自治体内に臨時・非常勤等の単独労組がある自治体単組の場合は、単独労組の「組織化対象数」および「組織人数」を除外して記入して下さい。</t>
  </si>
  <si>
    <t>ｃ．直近の選出時における対立候補の有無</t>
  </si>
  <si>
    <t>１　団体区分について</t>
  </si>
  <si>
    <t>個人加盟ユニオンや合同労組など、「組合員対象数」などが記入不可能と判断される場合は、人数を記入しないでください。</t>
  </si>
  <si>
    <t>４）　組織状況における内訳について</t>
  </si>
  <si>
    <t>３）　「組合員対象数」などが記入不可能と判断される場合</t>
  </si>
  <si>
    <t>④書記について</t>
  </si>
  <si>
    <t>②書記について</t>
  </si>
  <si>
    <t>４　職種・職能組織の有無について</t>
  </si>
  <si>
    <t>「現業・公企評」などで一体化している場合は、それぞれに「１」を記入してください。</t>
  </si>
  <si>
    <t>５　職種ごとの組合員数について</t>
  </si>
  <si>
    <t>綾川町職員労働組合</t>
  </si>
  <si>
    <t>讚岐学園労働組合</t>
  </si>
  <si>
    <t>善通寺市立保育所臨時職員労働組合</t>
  </si>
  <si>
    <t>１）　県市町村等から出向している職員の組合員は含まないで下さい。
２）　事業所の名称欄では、県市町村等から出向している職員のみを組合員としている事業所は含みませんので、こうしたケースは記載する必要はありません。</t>
  </si>
  <si>
    <r>
      <t>（１）競合組合の有無　</t>
    </r>
    <r>
      <rPr>
        <sz val="9"/>
        <rFont val="ＭＳ Ｐ明朝"/>
        <family val="1"/>
      </rPr>
      <t>（※競合（分裂）組合が複数ある場合は、プリントした上で手書きにて欄外にすべて記入して下さい）</t>
    </r>
  </si>
  <si>
    <t>おいらせ町職員組合</t>
  </si>
  <si>
    <t>03027</t>
  </si>
  <si>
    <t>03032</t>
  </si>
  <si>
    <t>鶴田町職員労働組合</t>
  </si>
  <si>
    <t>03034</t>
  </si>
  <si>
    <t>横浜町職員組合</t>
  </si>
  <si>
    <t>03036</t>
  </si>
  <si>
    <t>深浦町職員組合</t>
  </si>
  <si>
    <t>03037</t>
  </si>
  <si>
    <t>中泊町職員労働組合</t>
  </si>
  <si>
    <t>03038</t>
  </si>
  <si>
    <t>田舎館村職員組合</t>
  </si>
  <si>
    <t>03039</t>
  </si>
  <si>
    <t>自治労東北町職員組合</t>
  </si>
  <si>
    <t>03045</t>
  </si>
  <si>
    <t>西目屋村職員組合</t>
  </si>
  <si>
    <t>03046</t>
  </si>
  <si>
    <t>大間町職員労働組合</t>
  </si>
  <si>
    <t>03051</t>
  </si>
  <si>
    <t>板柳町職員組合</t>
  </si>
  <si>
    <t>03054</t>
  </si>
  <si>
    <t>青森県本部書記労働組合</t>
  </si>
  <si>
    <t>03055</t>
  </si>
  <si>
    <t>青森県市町村職員共済組合職員労働組合</t>
  </si>
  <si>
    <t>03056</t>
  </si>
  <si>
    <t>野辺地町職員組合</t>
  </si>
  <si>
    <t>03058</t>
  </si>
  <si>
    <t>外ヶ浜町職員労働組合</t>
  </si>
  <si>
    <t>03059</t>
  </si>
  <si>
    <t>風間浦村職員組合</t>
  </si>
  <si>
    <t>03060</t>
  </si>
  <si>
    <t>中部上北地方職員労働組合</t>
  </si>
  <si>
    <t>03061</t>
  </si>
  <si>
    <t>田子町職員組合</t>
  </si>
  <si>
    <t>03062</t>
  </si>
  <si>
    <t>階上町職員組合</t>
  </si>
  <si>
    <t>03063</t>
  </si>
  <si>
    <t>公立金木病院職員労働組合</t>
  </si>
  <si>
    <t>26050</t>
  </si>
  <si>
    <t>自治労滋賀県職員労働組合</t>
  </si>
  <si>
    <t>26051</t>
  </si>
  <si>
    <t>自治労大津市職員労働組合</t>
  </si>
  <si>
    <t>26053</t>
  </si>
  <si>
    <t>野洲市文化スポーツ振興事業団労働組合</t>
  </si>
  <si>
    <t>26055</t>
  </si>
  <si>
    <t>26056</t>
  </si>
  <si>
    <t>東近江市地域振興事業団労働組合</t>
  </si>
  <si>
    <t>26057</t>
  </si>
  <si>
    <t>自治労滋賀公共サービスユニオン</t>
  </si>
  <si>
    <t>26059</t>
  </si>
  <si>
    <t>自治労滋賀県漁業協同組合連合会労働組合</t>
  </si>
  <si>
    <t>26060</t>
  </si>
  <si>
    <t>竜王町地域振興事業団職員労働組合</t>
  </si>
  <si>
    <t>26061</t>
  </si>
  <si>
    <t>長等の里職員労働組合</t>
  </si>
  <si>
    <t>26062</t>
  </si>
  <si>
    <t>石部ウェルフェアユニオン</t>
  </si>
  <si>
    <t>26064</t>
  </si>
  <si>
    <t>竜王町社会福祉協議会職員労働組合</t>
  </si>
  <si>
    <t>荒川区図書館非常勤職員労働組合</t>
  </si>
  <si>
    <t>14127</t>
  </si>
  <si>
    <t>14128</t>
  </si>
  <si>
    <t>14129</t>
  </si>
  <si>
    <t>自治労武蔵野市学童クラブ指導嘱託員労働組合</t>
  </si>
  <si>
    <t>14130</t>
  </si>
  <si>
    <t>自治労武蔵野市学校給食配置嘱託職員労働組合</t>
  </si>
  <si>
    <t>14131</t>
  </si>
  <si>
    <t>国分寺市嘱託職員労働組合</t>
  </si>
  <si>
    <t>14132</t>
  </si>
  <si>
    <t>14133</t>
  </si>
  <si>
    <t>陽だまりユニオン</t>
  </si>
  <si>
    <t>15002</t>
  </si>
  <si>
    <t>千葉市職員労働組合</t>
  </si>
  <si>
    <t>15009</t>
  </si>
  <si>
    <t>我孫子市職員組合</t>
  </si>
  <si>
    <t>15013</t>
  </si>
  <si>
    <t>鎌ヶ谷市職員組合</t>
  </si>
  <si>
    <t>15017</t>
  </si>
  <si>
    <t>神崎町職員労働組合</t>
  </si>
  <si>
    <t>15019</t>
  </si>
  <si>
    <t>芝山町職員組合</t>
  </si>
  <si>
    <t>15021</t>
  </si>
  <si>
    <t>香取市職員組合</t>
  </si>
  <si>
    <t>吾妻広域町村圏振興整備組合職員労働組合</t>
  </si>
  <si>
    <t>10083</t>
  </si>
  <si>
    <t>しきしま学園労働組合</t>
  </si>
  <si>
    <t>10084</t>
  </si>
  <si>
    <t>前橋あそか会労働組合</t>
  </si>
  <si>
    <t>10086</t>
  </si>
  <si>
    <t>渋川地区広域市町村圏振興整備組合職員労働組合</t>
  </si>
  <si>
    <t>10088</t>
  </si>
  <si>
    <t>下仁田厚生病院従業員組合</t>
  </si>
  <si>
    <t>10089</t>
  </si>
  <si>
    <t>富岡地域医療事務組合職員労働組合</t>
  </si>
  <si>
    <t>10090</t>
  </si>
  <si>
    <t>富士見村職員組合</t>
  </si>
  <si>
    <t>10091</t>
  </si>
  <si>
    <t>群馬県土地改良事業団体連合会職員組合</t>
  </si>
  <si>
    <t>10093</t>
  </si>
  <si>
    <t>みやま園労働組合</t>
  </si>
  <si>
    <t>11001</t>
  </si>
  <si>
    <t>栃木県職員労働組合</t>
  </si>
  <si>
    <t>11002</t>
  </si>
  <si>
    <t>足利市職員労働組合</t>
  </si>
  <si>
    <t>11004</t>
  </si>
  <si>
    <t>那須町職員組合</t>
  </si>
  <si>
    <t>11005</t>
  </si>
  <si>
    <t>大平町職員組合</t>
  </si>
  <si>
    <t>11006</t>
  </si>
  <si>
    <t>小山市職員労働組合</t>
  </si>
  <si>
    <t>11007</t>
  </si>
  <si>
    <t>塩谷町職員労働組合</t>
  </si>
  <si>
    <t>11008</t>
  </si>
  <si>
    <t>11009</t>
  </si>
  <si>
    <t>11010</t>
  </si>
  <si>
    <t>栃木市職員労働組合</t>
  </si>
  <si>
    <t>11011</t>
  </si>
  <si>
    <t>日光市職員労働組合</t>
  </si>
  <si>
    <t>11013</t>
  </si>
  <si>
    <t>栃木県企業局労働組合</t>
  </si>
  <si>
    <t>11020</t>
  </si>
  <si>
    <t>42111</t>
  </si>
  <si>
    <t>自治労嘉麻市職員労働組合</t>
  </si>
  <si>
    <t>（１）団体区分「01都道府県」「02県都・政令市」「03市」「04町・村」の組合は以下に記入</t>
  </si>
  <si>
    <t>組合員数計</t>
  </si>
  <si>
    <t>女性組合員計</t>
  </si>
  <si>
    <t>組合員が多すぎる</t>
  </si>
  <si>
    <t>→</t>
  </si>
  <si>
    <t>組合員内訳完了</t>
  </si>
  <si>
    <t>女性組合員計を下回る</t>
  </si>
  <si>
    <t>下位区分を下回る</t>
  </si>
  <si>
    <t>回答対象でない</t>
  </si>
  <si>
    <t>上位区分を上回る</t>
  </si>
  <si>
    <t>組合員計があわない</t>
  </si>
  <si>
    <t>26065</t>
  </si>
  <si>
    <t>長浜市社会福祉協議会職員労働組合</t>
  </si>
  <si>
    <t>26067</t>
  </si>
  <si>
    <t>甲賀市社会福祉協議会職員労働組合</t>
  </si>
  <si>
    <t>26068</t>
  </si>
  <si>
    <r>
      <t>記入された調査票は、後日、都道府県本部・自治労本部からの問い合わせがある場合に備え、</t>
    </r>
    <r>
      <rPr>
        <u val="single"/>
        <sz val="11"/>
        <color indexed="10"/>
        <rFont val="ＭＳ Ｐ明朝"/>
        <family val="1"/>
      </rPr>
      <t>貴単組で控えとして必ずコピーをとっておいて下さい。</t>
    </r>
  </si>
  <si>
    <t>調査結果は集計・分析の上、中間報告を2009年11月に、最終報告を2010年１月に発表します。</t>
  </si>
  <si>
    <r>
      <t>調査票は、各都道府県本部に</t>
    </r>
    <r>
      <rPr>
        <u val="single"/>
        <sz val="11"/>
        <color indexed="10"/>
        <rFont val="ＭＳ Ｐ明朝"/>
        <family val="1"/>
      </rPr>
      <t>2009年７月31日（金）までに必着</t>
    </r>
    <r>
      <rPr>
        <sz val="11"/>
        <rFont val="ＭＳ Ｐ明朝"/>
        <family val="1"/>
      </rPr>
      <t>するように提出して下さい。</t>
    </r>
  </si>
  <si>
    <t>（１）機関誌の定期発行の有無</t>
  </si>
  <si>
    <t>共済、団体生命、労金事務、生協等の費用負担で雇用しているものも含みます。</t>
  </si>
  <si>
    <t>共済、団体生命、労金事務、生協等の費用負担で雇用しているものも含みます。</t>
  </si>
  <si>
    <t>「06自治体の臨時・非常勤労組」は、「01都道府県」　～　「05事務組合・広域連合」における組合。</t>
  </si>
  <si>
    <t>［ａ正規職員における組合員対象数]＝[ｂ貴組合の組合員数]＋[ｄ未加入職員数]となるように入力して下さい。</t>
  </si>
  <si>
    <r>
      <t>　</t>
    </r>
    <r>
      <rPr>
        <u val="single"/>
        <sz val="11"/>
        <color indexed="10"/>
        <rFont val="ＭＳ Ｐ明朝"/>
        <family val="1"/>
      </rPr>
      <t>黄色やピンクの回答欄が残らないように</t>
    </r>
    <r>
      <rPr>
        <sz val="11"/>
        <rFont val="ＭＳ Ｐ明朝"/>
        <family val="1"/>
      </rPr>
      <t>して下さい。</t>
    </r>
  </si>
  <si>
    <t>38071</t>
  </si>
  <si>
    <t>善通寺市学校給食センター臨時職員労働組合</t>
  </si>
  <si>
    <t>38072</t>
  </si>
  <si>
    <t>高松市立保育所非常勤職員労働組合</t>
  </si>
  <si>
    <t>38073</t>
  </si>
  <si>
    <t>丸亀市立保育所臨時職員労働組合</t>
  </si>
  <si>
    <t>38074</t>
  </si>
  <si>
    <t>全国一般香川地方労働組合</t>
  </si>
  <si>
    <t>38075</t>
  </si>
  <si>
    <t>阿波市職員労働組合連合会</t>
  </si>
  <si>
    <t>39022</t>
  </si>
  <si>
    <t>39038</t>
  </si>
  <si>
    <t>徳島県建設技術センター労働組合</t>
  </si>
  <si>
    <t>日本モーターボート競走会労働組合徳島支部</t>
  </si>
  <si>
    <t>社団法人徳島市シルバー人材センター職員労働組合</t>
  </si>
  <si>
    <t>社会福祉法人　松茂町社会福祉協議会職員労働組合</t>
  </si>
  <si>
    <t>社会福祉法人　上板町社会福祉協議会職員労働組合</t>
  </si>
  <si>
    <t>39101</t>
  </si>
  <si>
    <t>小松島競輪労働組合</t>
  </si>
  <si>
    <t>39102</t>
  </si>
  <si>
    <t>自治労徳島県本部公共民間サービスユニオン</t>
  </si>
  <si>
    <t>39103</t>
  </si>
  <si>
    <t>全国一般徳島地方労働組合</t>
  </si>
  <si>
    <t>39104</t>
  </si>
  <si>
    <t>自治労砥部町職員組合</t>
  </si>
  <si>
    <t>愛媛県公営企業病院労働組合</t>
  </si>
  <si>
    <t>40067</t>
  </si>
  <si>
    <t>新居浜医療生協中央労働組合</t>
  </si>
  <si>
    <t>40068</t>
  </si>
  <si>
    <t>全国一般愛媛地方労働組合</t>
  </si>
  <si>
    <t>40069</t>
  </si>
  <si>
    <t>高知県火災･中小企業共済職員労働組合</t>
  </si>
  <si>
    <t>高知市都市整備公社職員労働組合</t>
  </si>
  <si>
    <t>41076</t>
  </si>
  <si>
    <t>中土佐町社会福祉協議会職員労働組合</t>
  </si>
  <si>
    <t>41077</t>
  </si>
  <si>
    <t>自治労みやま市職員労働組合</t>
  </si>
  <si>
    <t>自治労飯塚市職員労働組合</t>
  </si>
  <si>
    <t>自治労八女市職員労働組合</t>
  </si>
  <si>
    <t>自治労みやこ町職員労働組合</t>
  </si>
  <si>
    <t>自治労上毛町職員労働組合</t>
  </si>
  <si>
    <t>遠賀･中間地域広域行政事務組合職員労働組合</t>
  </si>
  <si>
    <t>自治労宮若市職員労働組合</t>
  </si>
  <si>
    <t>自治労福岡県社会福祉労働組合</t>
  </si>
  <si>
    <t>(財)福岡県企業振興公社職員労働組合</t>
  </si>
  <si>
    <t>自治労日本モーターボート競走会労働組合福岡県支部</t>
  </si>
  <si>
    <t>自治労アミカス嘱託職員ユニオン</t>
  </si>
  <si>
    <t>自治労21世紀職業財団福岡労働組合</t>
  </si>
  <si>
    <t>ふくおか福祉サービス協会ユニオン</t>
  </si>
  <si>
    <t>自治労福岡図書館司書ユニオン</t>
  </si>
  <si>
    <t>自治労博多座従業員ユニオン</t>
  </si>
  <si>
    <t>42189</t>
  </si>
  <si>
    <t>那珂川町幼稚園教職員組合</t>
  </si>
  <si>
    <t>42190</t>
  </si>
  <si>
    <t>全国一般福岡地方労働組合</t>
  </si>
  <si>
    <t>42191</t>
  </si>
  <si>
    <t>自治労武雄市職員労働組合</t>
  </si>
  <si>
    <t>神埼市職員労働組合</t>
  </si>
  <si>
    <t>基山町職員労働組合</t>
  </si>
  <si>
    <t>唐津市小中学校司書労働組合</t>
  </si>
  <si>
    <t>全国一般佐賀労働組合</t>
  </si>
  <si>
    <t>43072</t>
  </si>
  <si>
    <t>自治労長崎県職員連合労働組合</t>
  </si>
  <si>
    <t>諫早市役所職員労働組合連合会</t>
  </si>
  <si>
    <t>大村市役所職員組合</t>
  </si>
  <si>
    <t>川棚町役場職員組合</t>
  </si>
  <si>
    <t>東彼杵町役場職員組合</t>
  </si>
  <si>
    <t>該当の職種の組合員がいる場合は、職場の規模、組合員数の多少にかかわらず、すべて記入して下さい。</t>
  </si>
  <si>
    <t>①</t>
  </si>
  <si>
    <t>②</t>
  </si>
  <si>
    <t>③</t>
  </si>
  <si>
    <t>④</t>
  </si>
  <si>
    <t>⑤</t>
  </si>
  <si>
    <t>⑥</t>
  </si>
  <si>
    <t>⑦</t>
  </si>
  <si>
    <r>
      <t>「現業組合員数」</t>
    </r>
    <r>
      <rPr>
        <sz val="9"/>
        <rFont val="ＭＳ Ｐ明朝"/>
        <family val="1"/>
      </rPr>
      <t xml:space="preserve">は、行(一)統合している場合であっても、職種が現業ならば、その数を記入して下さい｡
</t>
    </r>
  </si>
  <si>
    <r>
      <t>「公営企業関係組合員数」</t>
    </r>
    <r>
      <rPr>
        <sz val="9"/>
        <rFont val="ＭＳ Ｐ明朝"/>
        <family val="1"/>
      </rPr>
      <t>は、水道、下水道、県職公企、ガス、その他の人員の合計を記入して下さい。</t>
    </r>
  </si>
  <si>
    <r>
      <t>「衛生医療関係組合員数」</t>
    </r>
    <r>
      <rPr>
        <sz val="9"/>
        <rFont val="ＭＳ Ｐ明朝"/>
        <family val="1"/>
      </rPr>
      <t>は、保健所、病院、市町村保健センターで働く職員、市町村保健師などの保健医療関係の人員の合計を記入して下さい。</t>
    </r>
  </si>
  <si>
    <r>
      <t>「社会福祉関係組合員数」</t>
    </r>
    <r>
      <rPr>
        <sz val="9"/>
        <rFont val="ＭＳ Ｐ明朝"/>
        <family val="1"/>
      </rPr>
      <t>は、保育園、幼稚園、社会福祉施設や福祉事務所で働く職員、ホームヘルパーなど社会福祉関係の人員の合計を記入して下さい。</t>
    </r>
  </si>
  <si>
    <r>
      <t>現業と衛生医療、社会福祉関係の</t>
    </r>
    <r>
      <rPr>
        <b/>
        <sz val="9"/>
        <rFont val="ＭＳ Ｐ明朝"/>
        <family val="1"/>
      </rPr>
      <t>人員が重複してもかまいません</t>
    </r>
    <r>
      <rPr>
        <sz val="9"/>
        <rFont val="ＭＳ Ｐ明朝"/>
        <family val="1"/>
      </rPr>
      <t>。それぞれに該当する組合員数を記入して下さい。</t>
    </r>
  </si>
  <si>
    <r>
      <t>病院は、公営企業法の適用でも公企関係には数えない</t>
    </r>
    <r>
      <rPr>
        <sz val="9"/>
        <rFont val="ＭＳ Ｐ明朝"/>
        <family val="1"/>
      </rPr>
      <t>で、「衛生医療関係組合員数」に記入して下さい。</t>
    </r>
  </si>
  <si>
    <r>
      <t xml:space="preserve">参加手続の種類は以下のような内容を含みます。
</t>
    </r>
    <r>
      <rPr>
        <b/>
        <sz val="9"/>
        <rFont val="ＭＳ Ｐ明朝"/>
        <family val="1"/>
      </rPr>
      <t>・「１　年次休暇」</t>
    </r>
    <r>
      <rPr>
        <sz val="9"/>
        <rFont val="ＭＳ Ｐ明朝"/>
        <family val="1"/>
      </rPr>
      <t xml:space="preserve">
　　組合員の年次有給休暇を使用するものです。上部団体の会議等に出席したことがない等の場合は、「１」と記入してください。
</t>
    </r>
    <r>
      <rPr>
        <b/>
        <sz val="9"/>
        <rFont val="ＭＳ Ｐ明朝"/>
        <family val="1"/>
      </rPr>
      <t>・「２　組合休暇」</t>
    </r>
    <r>
      <rPr>
        <sz val="9"/>
        <rFont val="ＭＳ Ｐ明朝"/>
        <family val="1"/>
      </rPr>
      <t xml:space="preserve">
　　労使間で制度として確立したものです。</t>
    </r>
  </si>
  <si>
    <t>（単組の出している機関誌で、支部・分会・青年・女性部や各評議会が独自に発行しているものを除く）</t>
  </si>
  <si>
    <t>菊川市職員組合</t>
  </si>
  <si>
    <t>自治労長崎衛生公社労働組合</t>
  </si>
  <si>
    <t>鹿児島県狂犬病予防現業職員労働組合</t>
  </si>
  <si>
    <t>湖南市文化体育振興事業団職員労働組合</t>
  </si>
  <si>
    <t>26069</t>
  </si>
  <si>
    <t>長浜文化スポーツ振興事業団職員労働組合</t>
  </si>
  <si>
    <t>26070</t>
  </si>
  <si>
    <t>守山市文化体育振興事業団職員労働組合</t>
  </si>
  <si>
    <t>26072</t>
  </si>
  <si>
    <t>びわこ競走労働組合</t>
  </si>
  <si>
    <t>26073</t>
  </si>
  <si>
    <t>真寿会職員労働組合</t>
  </si>
  <si>
    <t>26074</t>
  </si>
  <si>
    <t>湖南市社会福祉協議会職員労働組合</t>
  </si>
  <si>
    <t>26075</t>
  </si>
  <si>
    <t>甲賀広域行政組合職員労働組合</t>
  </si>
  <si>
    <t>26080</t>
  </si>
  <si>
    <t>自治労大津市社会福祉事業団職員労働組合</t>
  </si>
  <si>
    <t>26081</t>
  </si>
  <si>
    <t>野洲市社会福祉協議会職員労働組合</t>
  </si>
  <si>
    <t>26083</t>
  </si>
  <si>
    <t>甲賀創健文化振興事業団職員労働組合</t>
  </si>
  <si>
    <t>27004</t>
  </si>
  <si>
    <t>京都市学校職員労働組合</t>
  </si>
  <si>
    <t>27005</t>
  </si>
  <si>
    <t>京都市学校給食職員労働組合</t>
  </si>
  <si>
    <t>27023</t>
  </si>
  <si>
    <t>京田辺市職員組合</t>
  </si>
  <si>
    <t>27024</t>
  </si>
  <si>
    <t>井手町職員組合</t>
  </si>
  <si>
    <t>27025</t>
  </si>
  <si>
    <t>八幡市職員労働組合</t>
  </si>
  <si>
    <t>27026</t>
  </si>
  <si>
    <t>27037</t>
  </si>
  <si>
    <t>久御山町職員組合</t>
  </si>
  <si>
    <t>27042</t>
  </si>
  <si>
    <t>城南衛生管理組合労働組合</t>
  </si>
  <si>
    <t>27044</t>
  </si>
  <si>
    <t>笠置町職員組合</t>
  </si>
  <si>
    <t>27048</t>
  </si>
  <si>
    <t>宇治田原町職員組合</t>
  </si>
  <si>
    <t>27052</t>
  </si>
  <si>
    <t>京都府国民健康保険団体連合会職員労働組合</t>
  </si>
  <si>
    <t>27053</t>
  </si>
  <si>
    <t>自治労京都市職員労働組合</t>
  </si>
  <si>
    <t>27054</t>
  </si>
  <si>
    <t>自治労城陽市職員組合</t>
  </si>
  <si>
    <t>27055</t>
  </si>
  <si>
    <t>自治労京都府職員労働組合</t>
  </si>
  <si>
    <t>27056</t>
  </si>
  <si>
    <t>福知山市役所職員労働組合</t>
  </si>
  <si>
    <t>27057</t>
  </si>
  <si>
    <t>自治労京丹後市職員組合</t>
  </si>
  <si>
    <t>27058</t>
  </si>
  <si>
    <t>自治労京都市交響楽団音楽家労働組合</t>
  </si>
  <si>
    <t>27060</t>
  </si>
  <si>
    <t>27061</t>
  </si>
  <si>
    <t>福知山市公営企業労働組合</t>
  </si>
  <si>
    <t>27062</t>
  </si>
  <si>
    <t>自治労京都府本部書記労働組合</t>
  </si>
  <si>
    <t>27063</t>
  </si>
  <si>
    <t>福知山市民病院職員労働組合</t>
  </si>
  <si>
    <t>27064</t>
  </si>
  <si>
    <t>27066</t>
  </si>
  <si>
    <t>平安徳義会労働組合</t>
  </si>
  <si>
    <t>27067</t>
  </si>
  <si>
    <t>亀岡市清掃公社労働組合</t>
  </si>
  <si>
    <t>27068</t>
  </si>
  <si>
    <t>京都公共サービスユニオン</t>
  </si>
  <si>
    <t>27069</t>
  </si>
  <si>
    <t>京都市埋蔵文化財研究所職員労働組合</t>
  </si>
  <si>
    <t>27070</t>
  </si>
  <si>
    <t>京都介護福祉ユニオン</t>
  </si>
  <si>
    <t>27071</t>
  </si>
  <si>
    <t>京都競輪労働組合</t>
  </si>
  <si>
    <t>27072</t>
  </si>
  <si>
    <t>ハーモニーこが労働組合</t>
  </si>
  <si>
    <t>27075</t>
  </si>
  <si>
    <t>宇治市学童保育指導員労働組合</t>
  </si>
  <si>
    <t>27076</t>
  </si>
  <si>
    <t>京都市住宅供給公社職員労働組合</t>
  </si>
  <si>
    <t>27077</t>
  </si>
  <si>
    <t>27078</t>
  </si>
  <si>
    <t>関西日仏学館労働組合</t>
  </si>
  <si>
    <t>28001</t>
  </si>
  <si>
    <t>奈良県職員労働組合</t>
  </si>
  <si>
    <t>28002</t>
  </si>
  <si>
    <t>奈良市職員組合</t>
  </si>
  <si>
    <t>28003</t>
  </si>
  <si>
    <t>奈良市従業員組合</t>
  </si>
  <si>
    <t>28005</t>
  </si>
  <si>
    <t>自治労長崎市役所職員労働組合連合会</t>
  </si>
  <si>
    <t>時津町職員組合</t>
  </si>
  <si>
    <t>富江病院職員組合</t>
  </si>
  <si>
    <t>対馬いづはら病院職員労働組合</t>
  </si>
  <si>
    <t>長崎県障害者福祉事業団職員労働組合</t>
  </si>
  <si>
    <t>自治労長崎県国民健康保険団体連合会職員労働組合</t>
  </si>
  <si>
    <t>佐世保市へき地保育所職員労働組合</t>
  </si>
  <si>
    <t>南島原市学校給食職員労働組合</t>
  </si>
  <si>
    <t>大村競艇場労働組合</t>
  </si>
  <si>
    <t>長崎県住宅供給公社職員組合</t>
  </si>
  <si>
    <t>対馬市社会福祉協議会職員労働組合</t>
  </si>
  <si>
    <t>44117</t>
  </si>
  <si>
    <t>全国一般長崎地方労働組合</t>
  </si>
  <si>
    <t>44119</t>
  </si>
  <si>
    <t>奈留病院職員労働組合</t>
  </si>
  <si>
    <t>44120</t>
  </si>
  <si>
    <t>大分県職員連合労働組合</t>
  </si>
  <si>
    <t>豊後大野市職員連合労働組合</t>
  </si>
  <si>
    <t>書記労働組合</t>
  </si>
  <si>
    <t>全国一般大分地方労働組合</t>
  </si>
  <si>
    <t>45110</t>
  </si>
  <si>
    <t>市町村職員共済組合職員組合</t>
  </si>
  <si>
    <t>都城医師会職員組合</t>
  </si>
  <si>
    <t>公佑会労働組合</t>
  </si>
  <si>
    <t>46060</t>
  </si>
  <si>
    <t>46061</t>
  </si>
  <si>
    <t>熊本県職員連合労働組合</t>
  </si>
  <si>
    <t>和水町職員組合</t>
  </si>
  <si>
    <t>菊池環境保全組合職員労働組合</t>
  </si>
  <si>
    <t>阿蘇広域行政職員組合</t>
  </si>
  <si>
    <t>宇城広域連合職員労働組合</t>
  </si>
  <si>
    <t>上天草市立上天草総合病院労働組合</t>
  </si>
  <si>
    <t>47157</t>
  </si>
  <si>
    <t>47158</t>
  </si>
  <si>
    <t>自治労全国一般熊本労働組合</t>
  </si>
  <si>
    <t>47160</t>
  </si>
  <si>
    <t>鹿児島県関係職員労働組合</t>
  </si>
  <si>
    <t>伊佐市職員労働組合</t>
  </si>
  <si>
    <t>南九州市職員労働組合</t>
  </si>
  <si>
    <t>知名町職員労働組合</t>
  </si>
  <si>
    <t>瀬戸内町職員組合</t>
  </si>
  <si>
    <t>南種子町職員労働組合</t>
  </si>
  <si>
    <t>屋久島町職員労働組合</t>
  </si>
  <si>
    <t>東串良町役場職員組合</t>
  </si>
  <si>
    <t>沖永良部バス職員労働組合</t>
  </si>
  <si>
    <t>大崎町職員組合</t>
  </si>
  <si>
    <t>鹿児島市衛生公社職員労働組合</t>
  </si>
  <si>
    <t>社会福祉法人南恵会徳州園職員労働組合</t>
  </si>
  <si>
    <t>上屋久町公共施設管理公社労働組合</t>
  </si>
  <si>
    <t>屋久公共施設等振興管理公社労働組合</t>
  </si>
  <si>
    <t>霧島市社会福祉協議会労働組合</t>
  </si>
  <si>
    <t>48147</t>
  </si>
  <si>
    <t>桃源郷労働組合</t>
  </si>
  <si>
    <t>48148</t>
  </si>
  <si>
    <t>出水市職員等労働組合連合会</t>
  </si>
  <si>
    <t>48149</t>
  </si>
  <si>
    <t>長島町職員労働組合</t>
  </si>
  <si>
    <t>48150</t>
  </si>
  <si>
    <t>自治労いちき串木野市嘱託職員等労働組合</t>
  </si>
  <si>
    <t>48152</t>
  </si>
  <si>
    <t>鹿児島共済会職員労働組合</t>
  </si>
  <si>
    <t>48153</t>
  </si>
  <si>
    <t>奄美市社会福祉協議会職員労働組合</t>
  </si>
  <si>
    <t>48154</t>
  </si>
  <si>
    <t>霧島市シルバー人材センター職員労働組合</t>
  </si>
  <si>
    <t>48155</t>
  </si>
  <si>
    <t>沖永良部バス企業団非正規職員労働組合</t>
  </si>
  <si>
    <t>48156</t>
  </si>
  <si>
    <t>自治労全国一般鹿児島地方労働組合</t>
  </si>
  <si>
    <t>48157</t>
  </si>
  <si>
    <t>阿久根市社会福祉協議会労働組合</t>
  </si>
  <si>
    <t>48158</t>
  </si>
  <si>
    <t>与那原町職員労働組合</t>
  </si>
  <si>
    <t>八重瀬町職員労働組合</t>
  </si>
  <si>
    <t>沖縄県関係職員労働組合</t>
  </si>
  <si>
    <t>東村職員労働組合</t>
  </si>
  <si>
    <t>49046</t>
  </si>
  <si>
    <t>宮古島市水道局職員労働組合</t>
  </si>
  <si>
    <t>糸満市豊見城市清掃施設組合職員労働組合</t>
  </si>
  <si>
    <t>財団法人沖縄県環境科学センター労働組合</t>
  </si>
  <si>
    <t>49060</t>
  </si>
  <si>
    <t>沖縄コンベンションビューロー労働組合</t>
  </si>
  <si>
    <t>八重山病院委託職員労働組合</t>
  </si>
  <si>
    <t>49078</t>
  </si>
  <si>
    <t>沖縄こども未来ゾーン労働組合</t>
  </si>
  <si>
    <t>沖縄県住宅供給公社労働組合</t>
  </si>
  <si>
    <t>21世紀職業財団　沖縄労働組合</t>
  </si>
  <si>
    <t>49088</t>
  </si>
  <si>
    <t>自治労沖縄県本部直属支部</t>
  </si>
  <si>
    <t>49089</t>
  </si>
  <si>
    <t>全国一般木材産業協議会</t>
  </si>
  <si>
    <t>島本町職員水道労働組合</t>
  </si>
  <si>
    <t>30026</t>
  </si>
  <si>
    <t>四條畷市職員組合</t>
  </si>
  <si>
    <t>30031</t>
  </si>
  <si>
    <t>池田市水道労働組合</t>
  </si>
  <si>
    <t>30032</t>
  </si>
  <si>
    <t>豊中市従業員労働組合</t>
  </si>
  <si>
    <t>30033</t>
  </si>
  <si>
    <t>30034</t>
  </si>
  <si>
    <t>豊中市職員組合</t>
  </si>
  <si>
    <t>30035</t>
  </si>
  <si>
    <t>30036</t>
  </si>
  <si>
    <t>箕面市職員組合</t>
  </si>
  <si>
    <t>30038</t>
  </si>
  <si>
    <t>30041</t>
  </si>
  <si>
    <t>八尾市現業労働組合</t>
  </si>
  <si>
    <t>30042</t>
  </si>
  <si>
    <t>泉大津市水道労働組合</t>
  </si>
  <si>
    <t>30044</t>
  </si>
  <si>
    <t>箕面市水道労働組合</t>
  </si>
  <si>
    <t>30045</t>
  </si>
  <si>
    <t>守口市水道労働組合</t>
  </si>
  <si>
    <t>30046</t>
  </si>
  <si>
    <t>摂津市水道労働組合</t>
  </si>
  <si>
    <t>30047</t>
  </si>
  <si>
    <t>四條畷市水道労働組合</t>
  </si>
  <si>
    <t>30048</t>
  </si>
  <si>
    <t>能勢町職員組合</t>
  </si>
  <si>
    <t>30058</t>
  </si>
  <si>
    <t>柏原市職員労働組合</t>
  </si>
  <si>
    <t>30066</t>
  </si>
  <si>
    <t>高槻市職員労働組合</t>
  </si>
  <si>
    <t>30069</t>
  </si>
  <si>
    <t>泉南市職員組合</t>
  </si>
  <si>
    <t>30070</t>
  </si>
  <si>
    <t>豊中市伊丹市クリーンランド労働組合</t>
  </si>
  <si>
    <t>30071</t>
  </si>
  <si>
    <t>自治労東大阪市労働組合</t>
  </si>
  <si>
    <t>30072</t>
  </si>
  <si>
    <t>岬町職員組合</t>
  </si>
  <si>
    <t>30074</t>
  </si>
  <si>
    <t>豊能町職員組合</t>
  </si>
  <si>
    <t>30084</t>
  </si>
  <si>
    <t>高槻市徴収員労働組合</t>
  </si>
  <si>
    <t>30085</t>
  </si>
  <si>
    <t>茨木市役所現業職員労働組合</t>
  </si>
  <si>
    <t>30086</t>
  </si>
  <si>
    <t>熊取町職員組合</t>
  </si>
  <si>
    <t>30088</t>
  </si>
  <si>
    <t>八尾市水道検針員労働組合</t>
  </si>
  <si>
    <t>30093</t>
  </si>
  <si>
    <t>大阪市社会福祉協議会職員労働組合</t>
  </si>
  <si>
    <t>30094</t>
  </si>
  <si>
    <t>守口市水道徴収検針員労働組合</t>
  </si>
  <si>
    <t>30096</t>
  </si>
  <si>
    <t>豊中市国保推進員労働組合</t>
  </si>
  <si>
    <t>30097</t>
  </si>
  <si>
    <t>阪南市職員組合</t>
  </si>
  <si>
    <t>30098</t>
  </si>
  <si>
    <t>四條畷市保険年金徴収員労働組合</t>
  </si>
  <si>
    <t>30100</t>
  </si>
  <si>
    <t>四條畷市交野市清掃施設職員労働組合</t>
  </si>
  <si>
    <t>大和高田市職員組合</t>
  </si>
  <si>
    <t>28006</t>
  </si>
  <si>
    <t>橿原市職員労働組合</t>
  </si>
  <si>
    <t>28007</t>
  </si>
  <si>
    <t>五條市職員組合</t>
  </si>
  <si>
    <t>28008</t>
  </si>
  <si>
    <t>御所市職員労働組合</t>
  </si>
  <si>
    <t>28009</t>
  </si>
  <si>
    <t>天理市職員組合</t>
  </si>
  <si>
    <t>28010</t>
  </si>
  <si>
    <t>大淀町職員組合</t>
  </si>
  <si>
    <t>28011</t>
  </si>
  <si>
    <t>桜井市職員組合</t>
  </si>
  <si>
    <t>28012</t>
  </si>
  <si>
    <t>生駒市職員労働組合</t>
  </si>
  <si>
    <t>28014</t>
  </si>
  <si>
    <t>宇陀市職員労働組合</t>
  </si>
  <si>
    <t>28018</t>
  </si>
  <si>
    <t>曽爾村職員組合</t>
  </si>
  <si>
    <t>28019</t>
  </si>
  <si>
    <t>御杖村職員組合</t>
  </si>
  <si>
    <t>28020</t>
  </si>
  <si>
    <t>十津川村役場職員労働組合</t>
  </si>
  <si>
    <t>28021</t>
  </si>
  <si>
    <t>高取町職員労働組合</t>
  </si>
  <si>
    <t>28023</t>
  </si>
  <si>
    <t>葛城市従業員労働組合</t>
  </si>
  <si>
    <t>28024</t>
  </si>
  <si>
    <t>斑鳩町職員労働組合</t>
  </si>
  <si>
    <t>28025</t>
  </si>
  <si>
    <t>平群町職員労働組合</t>
  </si>
  <si>
    <t>28028</t>
  </si>
  <si>
    <t>山添村職員組合</t>
  </si>
  <si>
    <t>28029</t>
  </si>
  <si>
    <t>奈良県住宅供給公社労働組合</t>
  </si>
  <si>
    <t>28032</t>
  </si>
  <si>
    <t>東吉野村職員労働組合</t>
  </si>
  <si>
    <t>28033</t>
  </si>
  <si>
    <t>三宅町職員労働組合</t>
  </si>
  <si>
    <t>28034</t>
  </si>
  <si>
    <t>奈良市清美公社労働組合</t>
  </si>
  <si>
    <t>28039</t>
  </si>
  <si>
    <t>奈良県国民健康保険団体連合会職員労働組合</t>
  </si>
  <si>
    <t>28041</t>
  </si>
  <si>
    <t>28042</t>
  </si>
  <si>
    <t>桜井市清掃公社労働組合</t>
  </si>
  <si>
    <t>28043</t>
  </si>
  <si>
    <t>自治労香芝市職員労働組合</t>
  </si>
  <si>
    <t>28044</t>
  </si>
  <si>
    <t>28046</t>
  </si>
  <si>
    <t>明日香村職員組合</t>
  </si>
  <si>
    <t>28048</t>
  </si>
  <si>
    <t>28049</t>
  </si>
  <si>
    <t>自治労大宇陀寮職員労働組合</t>
  </si>
  <si>
    <t>28051</t>
  </si>
  <si>
    <t>28052</t>
  </si>
  <si>
    <t>奈良県競走労働組合</t>
  </si>
  <si>
    <t>28053</t>
  </si>
  <si>
    <t>平群町地域振興センター職員労働組合</t>
  </si>
  <si>
    <t>28054</t>
  </si>
  <si>
    <t>平群町社会福祉協議会職員労働組合</t>
  </si>
  <si>
    <t>28056</t>
  </si>
  <si>
    <t>郁慈会労働組合</t>
  </si>
  <si>
    <t>28057</t>
  </si>
  <si>
    <t>奈良市生涯学習財団労働組合</t>
  </si>
  <si>
    <t>29001</t>
  </si>
  <si>
    <t>和歌山県職員労働組合</t>
  </si>
  <si>
    <t>29002</t>
  </si>
  <si>
    <t>和歌山市職員労働組合</t>
  </si>
  <si>
    <t>29004</t>
  </si>
  <si>
    <t>自治労海南市職員組合</t>
  </si>
  <si>
    <t>29005</t>
  </si>
  <si>
    <t>田辺市職員労働組合</t>
  </si>
  <si>
    <t>29007</t>
  </si>
  <si>
    <t>有田市職員労働組合</t>
  </si>
  <si>
    <t>29009</t>
  </si>
  <si>
    <t>紀の川市職員労働組合</t>
  </si>
  <si>
    <t>29013</t>
  </si>
  <si>
    <t>岩出市職員労働組合</t>
  </si>
  <si>
    <t>29014</t>
  </si>
  <si>
    <t>かつらぎ町職員労働組合</t>
  </si>
  <si>
    <t>29016</t>
  </si>
  <si>
    <t>広川町職員組合</t>
  </si>
  <si>
    <t>29019</t>
  </si>
  <si>
    <t>有田川町職員労働組合</t>
  </si>
  <si>
    <t>29020</t>
  </si>
  <si>
    <t>那智勝浦町職員組合</t>
  </si>
  <si>
    <t>29023</t>
  </si>
  <si>
    <t>古座川町職員組合</t>
  </si>
  <si>
    <t>29026</t>
  </si>
  <si>
    <t>公立紀南病院職員労働組合</t>
  </si>
  <si>
    <t>29031</t>
  </si>
  <si>
    <t>29033</t>
  </si>
  <si>
    <t>すさみ町職員組合</t>
  </si>
  <si>
    <t>29034</t>
  </si>
  <si>
    <t>29035</t>
  </si>
  <si>
    <t>串本町職員労働組合</t>
  </si>
  <si>
    <t>29038</t>
  </si>
  <si>
    <t>29044</t>
  </si>
  <si>
    <t>九度山町職員労働組合</t>
  </si>
  <si>
    <t>29045</t>
  </si>
  <si>
    <t>有田周辺広域圏事務組合潮光園職員労働組合</t>
  </si>
  <si>
    <t>29048</t>
  </si>
  <si>
    <t>白浜老人福祉施設職員組合</t>
  </si>
  <si>
    <t>29050</t>
  </si>
  <si>
    <t>29051</t>
  </si>
  <si>
    <t>29055</t>
  </si>
  <si>
    <t>和歌山県土地開発公社職員労働組合</t>
  </si>
  <si>
    <t>29056</t>
  </si>
  <si>
    <t>29057</t>
  </si>
  <si>
    <t>和歌山県住宅供給公社職員労働組合</t>
  </si>
  <si>
    <t>29058</t>
  </si>
  <si>
    <t>わかやま産業振興財団職員労働組合</t>
  </si>
  <si>
    <t>29060</t>
  </si>
  <si>
    <t>29061</t>
  </si>
  <si>
    <t>自治労和歌山県本部書記労働組合</t>
  </si>
  <si>
    <t>30001</t>
  </si>
  <si>
    <t>自治労大阪府職員関係労働組合</t>
  </si>
  <si>
    <t>30002</t>
  </si>
  <si>
    <t>大阪府従業員組合</t>
  </si>
  <si>
    <t>30003</t>
  </si>
  <si>
    <t>大阪府水道労働組合</t>
  </si>
  <si>
    <t>30004</t>
  </si>
  <si>
    <t>30005</t>
  </si>
  <si>
    <t>大阪市従業員労働組合</t>
  </si>
  <si>
    <t>30006</t>
  </si>
  <si>
    <t>大阪市学校職員労働組合</t>
  </si>
  <si>
    <t>30007</t>
  </si>
  <si>
    <t>大阪市学校給食調理員労働組合</t>
  </si>
  <si>
    <t>30010</t>
  </si>
  <si>
    <t>自治労貝塚市役所職員労働組合連合会</t>
  </si>
  <si>
    <t>30012</t>
  </si>
  <si>
    <t>八尾市水道労働組合</t>
  </si>
  <si>
    <t>30016</t>
  </si>
  <si>
    <t>門真市水道労働組合</t>
  </si>
  <si>
    <t>30018</t>
  </si>
  <si>
    <t>田尻町職員組合</t>
  </si>
  <si>
    <t>30019</t>
  </si>
  <si>
    <t>忠岡町職員組合</t>
  </si>
  <si>
    <t>30023</t>
  </si>
  <si>
    <t>30025</t>
  </si>
  <si>
    <t>13116</t>
  </si>
  <si>
    <t>職種別人数計が現業組合員数を上回るする</t>
  </si>
  <si>
    <t>組合員数計が組合員総数を上回る</t>
  </si>
  <si>
    <t>正規職員の内訳が合わない</t>
  </si>
  <si>
    <t>書記長</t>
  </si>
  <si>
    <t>年齢が範囲外</t>
  </si>
  <si>
    <t>執行委員数が０人</t>
  </si>
  <si>
    <t>女性執行委員が執行委員計を上回る</t>
  </si>
  <si>
    <t>女性パート組合員最大値</t>
  </si>
  <si>
    <t>35060</t>
  </si>
  <si>
    <t>八頭環境施設組合職員労働組合</t>
  </si>
  <si>
    <t>35062</t>
  </si>
  <si>
    <t>自治労鳥取県本部書記労働組合</t>
  </si>
  <si>
    <t>35064</t>
  </si>
  <si>
    <t>30101</t>
  </si>
  <si>
    <t>八尾市ホームヘルパー労働組合</t>
  </si>
  <si>
    <t>30102</t>
  </si>
  <si>
    <t>30103</t>
  </si>
  <si>
    <r>
      <t>時間内における組合活動を</t>
    </r>
    <r>
      <rPr>
        <b/>
        <u val="single"/>
        <sz val="10"/>
        <rFont val="ＭＳ Ｐ明朝"/>
        <family val="1"/>
      </rPr>
      <t>非専従の執行委員</t>
    </r>
    <r>
      <rPr>
        <sz val="10"/>
        <rFont val="ＭＳ Ｐ明朝"/>
        <family val="1"/>
      </rPr>
      <t>が行う場合の手続き</t>
    </r>
  </si>
  <si>
    <t>自治労熊谷市公共サービス職員ユニオン</t>
  </si>
  <si>
    <t>13117</t>
  </si>
  <si>
    <t>13118</t>
  </si>
  <si>
    <t>自治労さいたま市公共サービス職員ユニオン</t>
  </si>
  <si>
    <t>13119</t>
  </si>
  <si>
    <t>13120</t>
  </si>
  <si>
    <t>自治労北本委託職員ユニオン</t>
  </si>
  <si>
    <t>13121</t>
  </si>
  <si>
    <t>13122</t>
  </si>
  <si>
    <t>川島町職員組合</t>
  </si>
  <si>
    <t>13123</t>
  </si>
  <si>
    <t>自治労埼玉医療スタッフユニオン</t>
  </si>
  <si>
    <t>13124</t>
  </si>
  <si>
    <t>自治労北本市社会福祉協議会ユニオン</t>
  </si>
  <si>
    <t>13126</t>
  </si>
  <si>
    <t>13128</t>
  </si>
  <si>
    <t>自治労神明苑職員ユニオン</t>
  </si>
  <si>
    <t>13129</t>
  </si>
  <si>
    <t>自治労小川町公共サービスユニオン</t>
  </si>
  <si>
    <t>13131</t>
  </si>
  <si>
    <t>戸田競艇組合職員組合</t>
  </si>
  <si>
    <t>13132</t>
  </si>
  <si>
    <t>自治労越谷市社会福祉協議会ユニオン</t>
  </si>
  <si>
    <t>13135</t>
  </si>
  <si>
    <t>自治労久喜市公共サービスユニオン</t>
  </si>
  <si>
    <t>13136</t>
  </si>
  <si>
    <t>自治労北本市シルバー人材センター労働組合</t>
  </si>
  <si>
    <t>13138</t>
  </si>
  <si>
    <t>自治労埼玉県土地改良事業団体連合会職員労働組合</t>
  </si>
  <si>
    <t>13139</t>
  </si>
  <si>
    <t>東秩父村職員労働組合</t>
  </si>
  <si>
    <t>13140</t>
  </si>
  <si>
    <t>自治労所沢地域公共サービス労働組合</t>
  </si>
  <si>
    <t>13141</t>
  </si>
  <si>
    <t>埼玉県競走労働組合</t>
  </si>
  <si>
    <t>13142</t>
  </si>
  <si>
    <t>浦和競馬従業員労働組合</t>
  </si>
  <si>
    <t>13143</t>
  </si>
  <si>
    <t>自治労セラムユニオン蕨市立病院労働組合</t>
  </si>
  <si>
    <t>13144</t>
  </si>
  <si>
    <t>自治労羽生市公共サービス職員ユニオン</t>
  </si>
  <si>
    <t>13145</t>
  </si>
  <si>
    <t>自治労越谷市公共サービス職員ユニオン</t>
  </si>
  <si>
    <t>13146</t>
  </si>
  <si>
    <t>自治労埼玉県社会福祉事業団ユニオン</t>
  </si>
  <si>
    <t>14001</t>
  </si>
  <si>
    <t>14002</t>
  </si>
  <si>
    <t>八王子市職員組合</t>
  </si>
  <si>
    <t>14003</t>
  </si>
  <si>
    <t>立川市職員労働組合</t>
  </si>
  <si>
    <t>14004</t>
  </si>
  <si>
    <t>武蔵野市職員労働組合</t>
  </si>
  <si>
    <t>14005</t>
  </si>
  <si>
    <t>三鷹市職員労働組合</t>
  </si>
  <si>
    <t>14006</t>
  </si>
  <si>
    <t>青梅市職員組合</t>
  </si>
  <si>
    <t>14007</t>
  </si>
  <si>
    <t>昭島市職員労働組合</t>
  </si>
  <si>
    <t>14008</t>
  </si>
  <si>
    <t>府中市職員労働組合</t>
  </si>
  <si>
    <t>14009</t>
  </si>
  <si>
    <t>町田市職員労働組合</t>
  </si>
  <si>
    <t>14010</t>
  </si>
  <si>
    <t>調布市職員労働組合</t>
  </si>
  <si>
    <t>14011</t>
  </si>
  <si>
    <t>自治労西東京市職員労働組合</t>
  </si>
  <si>
    <t>14013</t>
  </si>
  <si>
    <t>小金井市職員組合</t>
  </si>
  <si>
    <t>14014</t>
  </si>
  <si>
    <t>清瀬市職員組合</t>
  </si>
  <si>
    <t>14016</t>
  </si>
  <si>
    <t>小平市職員組合</t>
  </si>
  <si>
    <t>14018</t>
  </si>
  <si>
    <t>国分寺市職員労働組合</t>
  </si>
  <si>
    <t>14019</t>
  </si>
  <si>
    <t>羽村市職員組合</t>
  </si>
  <si>
    <t>14020</t>
  </si>
  <si>
    <t>14021</t>
  </si>
  <si>
    <t>東村山市職員労働組合</t>
  </si>
  <si>
    <t>14022</t>
  </si>
  <si>
    <t>東京都市町村職員共済組合職員労働組合</t>
  </si>
  <si>
    <t>14023</t>
  </si>
  <si>
    <t>柳泉園組合職員組合</t>
  </si>
  <si>
    <t>14024</t>
  </si>
  <si>
    <t>東久留米市職員組合</t>
  </si>
  <si>
    <t>14025</t>
  </si>
  <si>
    <t>あきる野市職員組合</t>
  </si>
  <si>
    <t>14028</t>
  </si>
  <si>
    <t>日の出町職員組合</t>
  </si>
  <si>
    <t>14029</t>
  </si>
  <si>
    <t>14032</t>
  </si>
  <si>
    <t>自治労多摩市職員組合</t>
  </si>
  <si>
    <t>14033</t>
  </si>
  <si>
    <t>日野市職員組合</t>
  </si>
  <si>
    <t>14036</t>
  </si>
  <si>
    <t>自治労東京都本部直属支部</t>
  </si>
  <si>
    <t>14038</t>
  </si>
  <si>
    <t>全国市町村職員共済組合連合会職員労働組合</t>
  </si>
  <si>
    <t>14041</t>
  </si>
  <si>
    <t>東京都国民健康保険団体連合会職員労働組合</t>
  </si>
  <si>
    <t>03064</t>
  </si>
  <si>
    <t>青森県国民健康保険団体連合会職員労働組合</t>
  </si>
  <si>
    <t>03065</t>
  </si>
  <si>
    <t>03066</t>
  </si>
  <si>
    <t>三戸町職員組合</t>
  </si>
  <si>
    <t>03071</t>
  </si>
  <si>
    <t>八戸清運労働組合</t>
  </si>
  <si>
    <t>03072</t>
  </si>
  <si>
    <t>青森県土地改良事業団体連合会職員組合</t>
  </si>
  <si>
    <t>03073</t>
  </si>
  <si>
    <t>あかねユニオン</t>
  </si>
  <si>
    <t>03074</t>
  </si>
  <si>
    <t>大鰐町職員組合</t>
  </si>
  <si>
    <t>04001</t>
  </si>
  <si>
    <t>岩手県職員労働組合</t>
  </si>
  <si>
    <t>04003</t>
  </si>
  <si>
    <t>花巻市職員労働組合</t>
  </si>
  <si>
    <t>04008</t>
  </si>
  <si>
    <t>宮古市職員労働組合</t>
  </si>
  <si>
    <t>04009</t>
  </si>
  <si>
    <t>遠野市職員労働組合</t>
  </si>
  <si>
    <t>回答対象：１</t>
  </si>
  <si>
    <t>空欄：１</t>
  </si>
  <si>
    <t>回答対象ではない</t>
  </si>
  <si>
    <t>職種別人数計が現業組合員数を下回る</t>
  </si>
  <si>
    <t>内数が衛生医療関係組合員数を上回る</t>
  </si>
  <si>
    <t>内数が社会福祉関係組合員数を上回る</t>
  </si>
  <si>
    <t>社会福祉関係の組合員数を上回る</t>
  </si>
  <si>
    <t>市川三郷町職員組合</t>
  </si>
  <si>
    <t>17021</t>
  </si>
  <si>
    <t>南部町職員組合</t>
  </si>
  <si>
    <t>17022</t>
  </si>
  <si>
    <t>身延町職員組合</t>
  </si>
  <si>
    <t>17025</t>
  </si>
  <si>
    <t>鰍沢町職員組合</t>
  </si>
  <si>
    <t>17027</t>
  </si>
  <si>
    <t>17029</t>
  </si>
  <si>
    <t>増穂町職員組合</t>
  </si>
  <si>
    <t>17031</t>
  </si>
  <si>
    <t>忍野村職員組合</t>
  </si>
  <si>
    <t>17032</t>
  </si>
  <si>
    <t>鳥取県保健事業団職員労働組合</t>
  </si>
  <si>
    <t>35065</t>
  </si>
  <si>
    <t>鳥取県土地開発公社職員労働組合</t>
  </si>
  <si>
    <t>35066</t>
  </si>
  <si>
    <t>鳥取市社会福祉協議会職員労働組合</t>
  </si>
  <si>
    <t>35069</t>
  </si>
  <si>
    <t>鳥取県住宅供給公社職員労働組合</t>
  </si>
  <si>
    <t>35076</t>
  </si>
  <si>
    <t>伯耆の国職員労働組合</t>
  </si>
  <si>
    <t>35077</t>
  </si>
  <si>
    <t>若桜町社会福祉協議会労働組合</t>
  </si>
  <si>
    <t>35079</t>
  </si>
  <si>
    <t>35080</t>
  </si>
  <si>
    <t>北栄町社会福祉協議会職員労働組合</t>
  </si>
  <si>
    <t>35081</t>
  </si>
  <si>
    <t>琴浦町社会福祉協議会職員労働組合</t>
  </si>
  <si>
    <t>35082</t>
  </si>
  <si>
    <t>日南福祉会職員労働組合</t>
  </si>
  <si>
    <t>35083</t>
  </si>
  <si>
    <t>鳥取県観光事業団職員労働組合</t>
  </si>
  <si>
    <t>35084</t>
  </si>
  <si>
    <t>鳥取県市町村職員共済組合施設職員労働組合</t>
  </si>
  <si>
    <t>36001</t>
  </si>
  <si>
    <t>36002</t>
  </si>
  <si>
    <t>松江市職員ユニオン</t>
  </si>
  <si>
    <t>36003</t>
  </si>
  <si>
    <t>出雲市職員労働組合</t>
  </si>
  <si>
    <t>36004</t>
  </si>
  <si>
    <t>浜田市職員労働組合</t>
  </si>
  <si>
    <t>36005</t>
  </si>
  <si>
    <t>益田市職員労働組合</t>
  </si>
  <si>
    <t>36007</t>
  </si>
  <si>
    <t>安来市職員労働組合</t>
  </si>
  <si>
    <t>36008</t>
  </si>
  <si>
    <t>大田市職員組合</t>
  </si>
  <si>
    <t>36009</t>
  </si>
  <si>
    <t>江津市職員労働組合</t>
  </si>
  <si>
    <t>36016</t>
  </si>
  <si>
    <t>津和野町職員組合</t>
  </si>
  <si>
    <t>36018</t>
  </si>
  <si>
    <t>吉賀町職員労働組合</t>
  </si>
  <si>
    <t>36019</t>
  </si>
  <si>
    <t>川本町職員組合</t>
  </si>
  <si>
    <t>36021</t>
  </si>
  <si>
    <t>美郷町職員組合</t>
  </si>
  <si>
    <t>36023</t>
  </si>
  <si>
    <t>邑南町職員組合</t>
  </si>
  <si>
    <t>36027</t>
  </si>
  <si>
    <t>海士町職員組合</t>
  </si>
  <si>
    <t>36028</t>
  </si>
  <si>
    <t>斐川町職員組合</t>
  </si>
  <si>
    <t>36032</t>
  </si>
  <si>
    <t>隠岐の島町職員組合</t>
  </si>
  <si>
    <t>36033</t>
  </si>
  <si>
    <t>雲南市職員労働組合</t>
  </si>
  <si>
    <t>36040</t>
  </si>
  <si>
    <t>飯南町職員組合</t>
  </si>
  <si>
    <t>36044</t>
  </si>
  <si>
    <t>奥出雲町職員組合</t>
  </si>
  <si>
    <t>36047</t>
  </si>
  <si>
    <t>公立雲南総合病院職員組合</t>
  </si>
  <si>
    <t>36049</t>
  </si>
  <si>
    <t>島根県市町村職員共済組合職員労働組合</t>
  </si>
  <si>
    <t>36054</t>
  </si>
  <si>
    <t>東出雲町職員組合</t>
  </si>
  <si>
    <t>36055</t>
  </si>
  <si>
    <t>西ノ島町職員組合</t>
  </si>
  <si>
    <t>36057</t>
  </si>
  <si>
    <t>36067</t>
  </si>
  <si>
    <t>大田市保養施設管理公社職員組合</t>
  </si>
  <si>
    <t>36069</t>
  </si>
  <si>
    <t>安来市関係団体職員労働組合</t>
  </si>
  <si>
    <t>36071</t>
  </si>
  <si>
    <t>知夫村職員組合</t>
  </si>
  <si>
    <t>36074</t>
  </si>
  <si>
    <t>36076</t>
  </si>
  <si>
    <t>ハマナス保育園労働組合</t>
  </si>
  <si>
    <t>36083</t>
  </si>
  <si>
    <t>島根県国民健康保険団体連合会職員労働組合</t>
  </si>
  <si>
    <t>36085</t>
  </si>
  <si>
    <t>東部島根心身障害医療福祉センター労働組合</t>
  </si>
  <si>
    <t>36088</t>
  </si>
  <si>
    <t>平田環境労働組合</t>
  </si>
  <si>
    <t>36090</t>
  </si>
  <si>
    <t>邑智病院職員労働組合</t>
  </si>
  <si>
    <t>36092</t>
  </si>
  <si>
    <t>36094</t>
  </si>
  <si>
    <t>36097</t>
  </si>
  <si>
    <t>隠岐広域連合職員組合</t>
  </si>
  <si>
    <t>36099</t>
  </si>
  <si>
    <t>浜田市社会福祉協議会労働組合</t>
  </si>
  <si>
    <t>36101</t>
  </si>
  <si>
    <t>雲南市・飯南町事務組合職員労働組合</t>
  </si>
  <si>
    <t>36102</t>
  </si>
  <si>
    <t>雲南広域連合職員組合</t>
  </si>
  <si>
    <t>36103</t>
  </si>
  <si>
    <t>益田市文化スポーツ振興財団労働組合</t>
  </si>
  <si>
    <t>36104</t>
  </si>
  <si>
    <t>美都学校給食職員労働組合</t>
  </si>
  <si>
    <t>37001</t>
  </si>
  <si>
    <t>山口県職員労働組合</t>
  </si>
  <si>
    <t>37002</t>
  </si>
  <si>
    <t>山口市職員労働組合</t>
  </si>
  <si>
    <t>37003</t>
  </si>
  <si>
    <t>下関市職員労働組合</t>
  </si>
  <si>
    <t>37004</t>
  </si>
  <si>
    <t>岩国市職員組合</t>
  </si>
  <si>
    <t>37005</t>
  </si>
  <si>
    <t>柳井市役所職員組合</t>
  </si>
  <si>
    <t>37006</t>
  </si>
  <si>
    <t>光市役所職員労働組合</t>
  </si>
  <si>
    <t>37011</t>
  </si>
  <si>
    <t>山陽小野田市職員労働組合</t>
  </si>
  <si>
    <t>37012</t>
  </si>
  <si>
    <t>37013</t>
  </si>
  <si>
    <t>長門市職員労働組合</t>
  </si>
  <si>
    <t>37014</t>
  </si>
  <si>
    <t>萩市職員労働組合</t>
  </si>
  <si>
    <t>37021</t>
  </si>
  <si>
    <t>下関市現業労働組合</t>
  </si>
  <si>
    <t>37022</t>
  </si>
  <si>
    <t>阿東町職員労働組合</t>
  </si>
  <si>
    <t>37025</t>
  </si>
  <si>
    <t>周防大島町職員労働組合</t>
  </si>
  <si>
    <t>37029</t>
  </si>
  <si>
    <t>平生町職員組合</t>
  </si>
  <si>
    <t>37031</t>
  </si>
  <si>
    <t>和木町職員労働組合</t>
  </si>
  <si>
    <t>37035</t>
  </si>
  <si>
    <t>山陽小野田市水道労働組合</t>
  </si>
  <si>
    <t>37038</t>
  </si>
  <si>
    <t>阿武町職員組合</t>
  </si>
  <si>
    <t>37042</t>
  </si>
  <si>
    <t>田布施町職員労働組合</t>
  </si>
  <si>
    <t>37048</t>
  </si>
  <si>
    <t>山口県土地改良事業団体連合会職員組合</t>
  </si>
  <si>
    <t>14042</t>
  </si>
  <si>
    <t>青梅市学童保育労働組合</t>
  </si>
  <si>
    <t>14043</t>
  </si>
  <si>
    <t>14044</t>
  </si>
  <si>
    <t>三鷹市シルバー人材センター職員労働組合</t>
  </si>
  <si>
    <t>14045</t>
  </si>
  <si>
    <t>14046</t>
  </si>
  <si>
    <t>渋谷区サービス公社労働組合</t>
  </si>
  <si>
    <t>14047</t>
  </si>
  <si>
    <t>14048</t>
  </si>
  <si>
    <t>14049</t>
  </si>
  <si>
    <t>北区立社会福祉事業団労働組合</t>
  </si>
  <si>
    <t>14050</t>
  </si>
  <si>
    <t>成増興業労働組合</t>
  </si>
  <si>
    <t>14052</t>
  </si>
  <si>
    <t>自治労公共サービス清掃労働組合</t>
  </si>
  <si>
    <t>14053</t>
  </si>
  <si>
    <t>自治労鳩ポッポ保育園労働組合</t>
  </si>
  <si>
    <t>14054</t>
  </si>
  <si>
    <t>江戸川区環境促進事業団労働組合</t>
  </si>
  <si>
    <t>14056</t>
  </si>
  <si>
    <t>14057</t>
  </si>
  <si>
    <t>南アルプス市職員組合</t>
  </si>
  <si>
    <t>17034</t>
  </si>
  <si>
    <t>甲斐市職員組合</t>
  </si>
  <si>
    <t>17039</t>
  </si>
  <si>
    <t>昭和町職員組合</t>
  </si>
  <si>
    <t>17040</t>
  </si>
  <si>
    <t>西桂町職員組合</t>
  </si>
  <si>
    <t>17046</t>
  </si>
  <si>
    <t>早川町職員組合</t>
  </si>
  <si>
    <t>17047</t>
  </si>
  <si>
    <t>道志村職員組合</t>
  </si>
  <si>
    <t>17053</t>
  </si>
  <si>
    <t>丹波山村職員組合</t>
  </si>
  <si>
    <t>17056</t>
  </si>
  <si>
    <t>大鶴楽生園職員組合</t>
  </si>
  <si>
    <t>17057</t>
  </si>
  <si>
    <t>山梨県市町村職員共済組合職員組合</t>
  </si>
  <si>
    <t>17059</t>
  </si>
  <si>
    <t>峡南広域行政組合計算センター職員組合</t>
  </si>
  <si>
    <t>17062</t>
  </si>
  <si>
    <t>峡南養護老人ホーム慈生園職員組合</t>
  </si>
  <si>
    <t>17063</t>
  </si>
  <si>
    <t>17064</t>
  </si>
  <si>
    <t>大月都留衛生労働組合</t>
  </si>
  <si>
    <t>17066</t>
  </si>
  <si>
    <t>17068</t>
  </si>
  <si>
    <t>自治労山梨県本部職員組合</t>
  </si>
  <si>
    <t>17069</t>
  </si>
  <si>
    <t>山梨県農業共済組合連合会職員労働組合</t>
  </si>
  <si>
    <t>17071</t>
  </si>
  <si>
    <t>山梨県社会福祉ユニオン</t>
  </si>
  <si>
    <t>17076</t>
  </si>
  <si>
    <t>山梨市社会福祉協議会牧丘支所ユニオン</t>
  </si>
  <si>
    <t>17077</t>
  </si>
  <si>
    <t>甲府市社会福祉事業団職員労働組合</t>
  </si>
  <si>
    <t>17078</t>
  </si>
  <si>
    <t>17079</t>
  </si>
  <si>
    <t>山梨県住宅供給公社労働組合</t>
  </si>
  <si>
    <t>17080</t>
  </si>
  <si>
    <t>上野原市社会福祉協議会ユニオン</t>
  </si>
  <si>
    <t>17081</t>
  </si>
  <si>
    <t>甲州市勝沼ぶどうの丘労働組合</t>
  </si>
  <si>
    <t>17082</t>
  </si>
  <si>
    <t>北杜市職員組合</t>
  </si>
  <si>
    <t>17083</t>
  </si>
  <si>
    <t>山梨県林業公社労働組合</t>
  </si>
  <si>
    <t>17084</t>
  </si>
  <si>
    <t>甲州市臨時職員労働組合すもも</t>
  </si>
  <si>
    <t>18001</t>
  </si>
  <si>
    <t>長野県職員労働組合</t>
  </si>
  <si>
    <t>18002</t>
  </si>
  <si>
    <t>長野市職員労働組合</t>
  </si>
  <si>
    <t>18003</t>
  </si>
  <si>
    <t>松本市職員労働組合</t>
  </si>
  <si>
    <t>18004</t>
  </si>
  <si>
    <t>上田市職員労働組合</t>
  </si>
  <si>
    <t>18005</t>
  </si>
  <si>
    <t>岡谷市職員労働組合</t>
  </si>
  <si>
    <t>18006</t>
  </si>
  <si>
    <t>飯田市職員労働組合</t>
  </si>
  <si>
    <t>18007</t>
  </si>
  <si>
    <t>諏訪市職員労働組合</t>
  </si>
  <si>
    <t>18008</t>
  </si>
  <si>
    <t>駒ヶ根市職員労働組合</t>
  </si>
  <si>
    <t>18009</t>
  </si>
  <si>
    <t>伊那市職員労働組合</t>
  </si>
  <si>
    <t>18010</t>
  </si>
  <si>
    <t>大町市職員労働組合</t>
  </si>
  <si>
    <t>18011</t>
  </si>
  <si>
    <t>須坂市職員労働組合</t>
  </si>
  <si>
    <t>11050</t>
  </si>
  <si>
    <t>栃木県体育協会職員労働組合</t>
  </si>
  <si>
    <t>11051</t>
  </si>
  <si>
    <t>鹿沼市関連法人職員労働組合</t>
  </si>
  <si>
    <t>11052</t>
  </si>
  <si>
    <t>とちぎ生涯学習文化財団埋蔵文化財センター職員労働組合</t>
  </si>
  <si>
    <t>11053</t>
  </si>
  <si>
    <t>栃木県土地改良事業団体連合会職員組合</t>
  </si>
  <si>
    <t>11054</t>
  </si>
  <si>
    <t>宇都宮市体育文化振興公社職員労働組合</t>
  </si>
  <si>
    <t>11058</t>
  </si>
  <si>
    <t>足利市公共サービスユニオン</t>
  </si>
  <si>
    <t>11060</t>
  </si>
  <si>
    <t>佐野市社会福祉協議会職員労働組合</t>
  </si>
  <si>
    <t>11061</t>
  </si>
  <si>
    <t>自治労南那須地区社会福祉協議会職員労働組合</t>
  </si>
  <si>
    <t>11062</t>
  </si>
  <si>
    <t>栃木ファミリー職員労働組合</t>
  </si>
  <si>
    <t>11063</t>
  </si>
  <si>
    <t>12001</t>
  </si>
  <si>
    <t>茨城県職員組合</t>
  </si>
  <si>
    <t>12002</t>
  </si>
  <si>
    <t>水戸市職員組合</t>
  </si>
  <si>
    <t>12003</t>
  </si>
  <si>
    <t>日立市職員労働組合</t>
  </si>
  <si>
    <t>12004</t>
  </si>
  <si>
    <t>土浦市職員組合</t>
  </si>
  <si>
    <t>12005</t>
  </si>
  <si>
    <t>高萩市役所職員組合</t>
  </si>
  <si>
    <t>12006</t>
  </si>
  <si>
    <t>12008</t>
  </si>
  <si>
    <t>常陸太田市職員組合</t>
  </si>
  <si>
    <t>12013</t>
  </si>
  <si>
    <t>大子町職員組合</t>
  </si>
  <si>
    <t>12014</t>
  </si>
  <si>
    <t>常陸大宮市職員組合</t>
  </si>
  <si>
    <t>12028</t>
  </si>
  <si>
    <t>東海村職員組合</t>
  </si>
  <si>
    <t>12029</t>
  </si>
  <si>
    <t>行方市職員組合</t>
  </si>
  <si>
    <t>12031</t>
  </si>
  <si>
    <t>大洗町職員組合</t>
  </si>
  <si>
    <t>12038</t>
  </si>
  <si>
    <t>12040</t>
  </si>
  <si>
    <t>那珂湊市役所職員労働組合</t>
  </si>
  <si>
    <t>12041</t>
  </si>
  <si>
    <t>勝田市職員組合</t>
  </si>
  <si>
    <t>12043</t>
  </si>
  <si>
    <t>笠間市職員組合</t>
  </si>
  <si>
    <t>12046</t>
  </si>
  <si>
    <t>那珂市職員組合</t>
  </si>
  <si>
    <t>12048</t>
  </si>
  <si>
    <t>鹿嶋市職員組合</t>
  </si>
  <si>
    <t>12050</t>
  </si>
  <si>
    <t>12052</t>
  </si>
  <si>
    <t>神栖市職員組合</t>
  </si>
  <si>
    <t>12053</t>
  </si>
  <si>
    <t>城里町職員組合</t>
  </si>
  <si>
    <t>12055</t>
  </si>
  <si>
    <t>龍ケ崎市職員労働組合</t>
  </si>
  <si>
    <t>12057</t>
  </si>
  <si>
    <t>守谷市職員組合</t>
  </si>
  <si>
    <t>12058</t>
  </si>
  <si>
    <t>かすみがうら市職員組合</t>
  </si>
  <si>
    <t>12060</t>
  </si>
  <si>
    <t>石岡市職員組合</t>
  </si>
  <si>
    <t>12066</t>
  </si>
  <si>
    <t>阿見町職員組合</t>
  </si>
  <si>
    <t>12068</t>
  </si>
  <si>
    <t>12069</t>
  </si>
  <si>
    <t>茨城町職員組合</t>
  </si>
  <si>
    <t>12071</t>
  </si>
  <si>
    <t>12074</t>
  </si>
  <si>
    <t>美浦村職員組合</t>
  </si>
  <si>
    <t>12079</t>
  </si>
  <si>
    <t>河内町職員組合</t>
  </si>
  <si>
    <t>12083</t>
  </si>
  <si>
    <t>自治労茨城県本部書記労働組合</t>
  </si>
  <si>
    <t>12085</t>
  </si>
  <si>
    <t>常陸太田市水道職員労働組合</t>
  </si>
  <si>
    <t>12090</t>
  </si>
  <si>
    <t>牛久市職員組合</t>
  </si>
  <si>
    <t>12092</t>
  </si>
  <si>
    <t>茨城県市町村職員共済組合職員組合</t>
  </si>
  <si>
    <t>12093</t>
  </si>
  <si>
    <t>下妻市水道職員労働組合</t>
  </si>
  <si>
    <t>12094</t>
  </si>
  <si>
    <t>12095</t>
  </si>
  <si>
    <t>取手地方広域下水道組合職員組合</t>
  </si>
  <si>
    <t>12096</t>
  </si>
  <si>
    <t>江戸東京博物館労働組合</t>
  </si>
  <si>
    <t>14058</t>
  </si>
  <si>
    <t>府中市学童保育労働組合</t>
  </si>
  <si>
    <t>14059</t>
  </si>
  <si>
    <t>台東区社会福祉事業団労働組合</t>
  </si>
  <si>
    <t>14060</t>
  </si>
  <si>
    <t>小金井市非常勤職員組合</t>
  </si>
  <si>
    <t>14061</t>
  </si>
  <si>
    <t>江戸川区医師会職員労働組合</t>
  </si>
  <si>
    <t>14062</t>
  </si>
  <si>
    <t>自治労昭和病院職員組合</t>
  </si>
  <si>
    <t>14063</t>
  </si>
  <si>
    <t>浴風会労働組合</t>
  </si>
  <si>
    <t>14065</t>
  </si>
  <si>
    <t>ひなづる保育園労働組合</t>
  </si>
  <si>
    <t>14066</t>
  </si>
  <si>
    <t>みなとユニオン</t>
  </si>
  <si>
    <t>14068</t>
  </si>
  <si>
    <t>自治労武蔵野市立保育園嘱託職員労働組合</t>
  </si>
  <si>
    <t>14069</t>
  </si>
  <si>
    <t>14070</t>
  </si>
  <si>
    <t>自治労町田市役所ユニオン</t>
  </si>
  <si>
    <t>14071</t>
  </si>
  <si>
    <t>黎明会労働組合</t>
  </si>
  <si>
    <t>14073</t>
  </si>
  <si>
    <t>自治労日神サービス労働組合</t>
  </si>
  <si>
    <t>14074</t>
  </si>
  <si>
    <t>14076</t>
  </si>
  <si>
    <t>三鷹市シルバーピアユニオン</t>
  </si>
  <si>
    <t>14078</t>
  </si>
  <si>
    <t>北海道社会福祉協議会職員組合</t>
  </si>
  <si>
    <t>01229</t>
  </si>
  <si>
    <t>01230</t>
  </si>
  <si>
    <t>自治労白老町社会福祉協議会職員労働組合</t>
  </si>
  <si>
    <t>01232</t>
  </si>
  <si>
    <t>自治労白老振興公社職員労働組合</t>
  </si>
  <si>
    <t>01234</t>
  </si>
  <si>
    <t>旭川市浄化職員労働組合</t>
  </si>
  <si>
    <t>01235</t>
  </si>
  <si>
    <t>旭栄清掃労働組合</t>
  </si>
  <si>
    <t>01236</t>
  </si>
  <si>
    <t>自治労苫小牧市社会福祉協議会職員労働組合</t>
  </si>
  <si>
    <t>01237</t>
  </si>
  <si>
    <t>北海道福祉ユニオン</t>
  </si>
  <si>
    <t>01238</t>
  </si>
  <si>
    <t>根室隣保院職員労働組合</t>
  </si>
  <si>
    <t>01240</t>
  </si>
  <si>
    <t>自治労愛誠会職員労働組合</t>
  </si>
  <si>
    <t>01243</t>
  </si>
  <si>
    <t>01246</t>
  </si>
  <si>
    <t>自治労くしろ児童厚生員ユニオン</t>
  </si>
  <si>
    <t>01247</t>
  </si>
  <si>
    <t>日本クリーン北海道労働組合</t>
  </si>
  <si>
    <t>01248</t>
  </si>
  <si>
    <t>自治労平取福祉会ユニオン</t>
  </si>
  <si>
    <t>01249</t>
  </si>
  <si>
    <t>北海道環境施設ユニオン</t>
  </si>
  <si>
    <t>01250</t>
  </si>
  <si>
    <t>自治労音威子府診療所労働組合</t>
  </si>
  <si>
    <t>01251</t>
  </si>
  <si>
    <t>自治労北勝光生会ユニオン</t>
  </si>
  <si>
    <t>01252</t>
  </si>
  <si>
    <t>自治労池田社会福祉事業協会ユニオン</t>
  </si>
  <si>
    <t>01253</t>
  </si>
  <si>
    <t>自治労新冠町役場職員組合</t>
  </si>
  <si>
    <t>01254</t>
  </si>
  <si>
    <t>自治労建設国保ユニオン</t>
  </si>
  <si>
    <t>01255</t>
  </si>
  <si>
    <t>自治労東一函館青果・桔梗荷役労働組合</t>
  </si>
  <si>
    <t>01256</t>
  </si>
  <si>
    <t>自治労旭川福祉事業会ユニオン</t>
  </si>
  <si>
    <t>01257</t>
  </si>
  <si>
    <t>01258</t>
  </si>
  <si>
    <t>自治労美深育成園ユニオン</t>
  </si>
  <si>
    <t>01260</t>
  </si>
  <si>
    <t>01262</t>
  </si>
  <si>
    <t>自治労松前なでん荘職員組合</t>
  </si>
  <si>
    <t>01308</t>
  </si>
  <si>
    <t>01309</t>
  </si>
  <si>
    <t>01310</t>
  </si>
  <si>
    <t>03001</t>
  </si>
  <si>
    <t>青森県職員労働組合</t>
  </si>
  <si>
    <t>03002</t>
  </si>
  <si>
    <t>八戸市職員労働組合</t>
  </si>
  <si>
    <t>03003</t>
  </si>
  <si>
    <t>弘前市職員労働組合連合会</t>
  </si>
  <si>
    <t>03004</t>
  </si>
  <si>
    <t>黒石市職員労働組合</t>
  </si>
  <si>
    <t>03005</t>
  </si>
  <si>
    <t>十和田市職員労働組合</t>
  </si>
  <si>
    <t>03006</t>
  </si>
  <si>
    <t>三沢市職員労働組合</t>
  </si>
  <si>
    <t>03008</t>
  </si>
  <si>
    <t>03009</t>
  </si>
  <si>
    <t>今別町職員組合</t>
  </si>
  <si>
    <t>いちき串木野市職員労働組合</t>
  </si>
  <si>
    <t>48140</t>
  </si>
  <si>
    <t>南さつま市職員労働組合</t>
  </si>
  <si>
    <t>48141</t>
  </si>
  <si>
    <t>肝付町職員組合</t>
  </si>
  <si>
    <t>48142</t>
  </si>
  <si>
    <t>霧島市職員労働組合</t>
  </si>
  <si>
    <t>48143</t>
  </si>
  <si>
    <t>志布志市職員労働組合</t>
  </si>
  <si>
    <t>48144</t>
  </si>
  <si>
    <t>指宿市職員労働組合</t>
  </si>
  <si>
    <t>48145</t>
  </si>
  <si>
    <t>鹿屋市職員労働組合</t>
  </si>
  <si>
    <t>48146</t>
  </si>
  <si>
    <t>霧島市水道事業労働組合</t>
  </si>
  <si>
    <t>48151</t>
  </si>
  <si>
    <t>奄美市職員労働組合</t>
  </si>
  <si>
    <t>49001</t>
  </si>
  <si>
    <t>那覇市職員労働組合</t>
  </si>
  <si>
    <t>49002</t>
  </si>
  <si>
    <t>沖縄市職員労働組合</t>
  </si>
  <si>
    <t>49005</t>
  </si>
  <si>
    <t>うるま市職員労働組合</t>
  </si>
  <si>
    <t>49006</t>
  </si>
  <si>
    <t>嘉手納町職員労働組合</t>
  </si>
  <si>
    <t>49007</t>
  </si>
  <si>
    <t>読谷村職員労働組合</t>
  </si>
  <si>
    <t>49008</t>
  </si>
  <si>
    <t>北谷町職員労働組合</t>
  </si>
  <si>
    <t>49009</t>
  </si>
  <si>
    <t>浦添市職員労働組合</t>
  </si>
  <si>
    <t>49010</t>
  </si>
  <si>
    <t>糸満市職員労働組合</t>
  </si>
  <si>
    <t>49011</t>
  </si>
  <si>
    <t>南風原町職員労働組合</t>
  </si>
  <si>
    <t>49012</t>
  </si>
  <si>
    <t>大宜味村職員労働組合</t>
  </si>
  <si>
    <t>49013</t>
  </si>
  <si>
    <t>名護市職員労働組合</t>
  </si>
  <si>
    <t>49014</t>
  </si>
  <si>
    <t>宮古島市職員労働組合</t>
  </si>
  <si>
    <t>49021</t>
  </si>
  <si>
    <t>竹富町職員労働組合</t>
  </si>
  <si>
    <t>49023</t>
  </si>
  <si>
    <t>恩納村職員労働組合</t>
  </si>
  <si>
    <t>49025</t>
  </si>
  <si>
    <t>北中城村職員労働組合</t>
  </si>
  <si>
    <t>49026</t>
  </si>
  <si>
    <t>49027</t>
  </si>
  <si>
    <t>石垣市職員労働組合</t>
  </si>
  <si>
    <t>49028</t>
  </si>
  <si>
    <t>西原町職員労働組合</t>
  </si>
  <si>
    <t>49030</t>
  </si>
  <si>
    <t>宜野湾市職員労働組合</t>
  </si>
  <si>
    <t>49031</t>
  </si>
  <si>
    <t>豊見城市職員労働組合</t>
  </si>
  <si>
    <t>49032</t>
  </si>
  <si>
    <t>中城村職員労働組合</t>
  </si>
  <si>
    <t>49033</t>
  </si>
  <si>
    <t>南部水道企業団職員労働組合</t>
  </si>
  <si>
    <t>49035</t>
  </si>
  <si>
    <t>49037</t>
  </si>
  <si>
    <t>今帰仁村職員労働組合</t>
  </si>
  <si>
    <t>北茨城市水道職員組合</t>
  </si>
  <si>
    <t>12097</t>
  </si>
  <si>
    <t>12098</t>
  </si>
  <si>
    <t>日立メディカルセンター労働組合</t>
  </si>
  <si>
    <t>12100</t>
  </si>
  <si>
    <t>茨城北農業共済事務組合職員組合</t>
  </si>
  <si>
    <t>12101</t>
  </si>
  <si>
    <t>12102</t>
  </si>
  <si>
    <t>東海村公共関連団体職員労働組合</t>
  </si>
  <si>
    <t>12103</t>
  </si>
  <si>
    <t>社会福祉法人水戸市社会福祉協議会職員労働組合</t>
  </si>
  <si>
    <t>12104</t>
  </si>
  <si>
    <t>茨城県社会福祉協議会労働組合</t>
  </si>
  <si>
    <t>12105</t>
  </si>
  <si>
    <t>取手競輪労働組合</t>
  </si>
  <si>
    <t>12107</t>
  </si>
  <si>
    <t>社会福祉法人清水福祉会職員労働組合</t>
  </si>
  <si>
    <t>13005</t>
  </si>
  <si>
    <t>川越市職員組合</t>
  </si>
  <si>
    <t>13010</t>
  </si>
  <si>
    <t>13012</t>
  </si>
  <si>
    <t>滑川町職員組合</t>
  </si>
  <si>
    <t>13013</t>
  </si>
  <si>
    <t>吉見町職員組合</t>
  </si>
  <si>
    <t>13017</t>
  </si>
  <si>
    <t>ときがわ町職員組合</t>
  </si>
  <si>
    <t>13027</t>
  </si>
  <si>
    <t>自治労さいたま市職員労働組合</t>
  </si>
  <si>
    <t>13028</t>
  </si>
  <si>
    <t>越谷市職員組合</t>
  </si>
  <si>
    <t>13031</t>
  </si>
  <si>
    <t>熊谷市職員労働組合</t>
  </si>
  <si>
    <t>13038</t>
  </si>
  <si>
    <t>加須市職員組合</t>
  </si>
  <si>
    <t>13041</t>
  </si>
  <si>
    <t>秩父市職員組合</t>
  </si>
  <si>
    <t>13042</t>
  </si>
  <si>
    <t>羽生市職員組合</t>
  </si>
  <si>
    <t>13050</t>
  </si>
  <si>
    <t>嵐山町職員組合</t>
  </si>
  <si>
    <t>13055</t>
  </si>
  <si>
    <t>埼玉県市町村職員共済組合職員組合</t>
  </si>
  <si>
    <t>13061</t>
  </si>
  <si>
    <t>東松山市職員労働組合</t>
  </si>
  <si>
    <t>13075</t>
  </si>
  <si>
    <t>13078</t>
  </si>
  <si>
    <t>久喜市職員労働組合</t>
  </si>
  <si>
    <t>13084</t>
  </si>
  <si>
    <t>寄居町職員組合</t>
  </si>
  <si>
    <t>13093</t>
  </si>
  <si>
    <t>桶川市職員労働組合</t>
  </si>
  <si>
    <t>13096</t>
  </si>
  <si>
    <t>上里町職分会</t>
  </si>
  <si>
    <t>13103</t>
  </si>
  <si>
    <t>学校事務ネットワークさいたま</t>
  </si>
  <si>
    <t>13104</t>
  </si>
  <si>
    <t>北本市職員労働組合</t>
  </si>
  <si>
    <t>13105</t>
  </si>
  <si>
    <t>自治労埼玉県本部書記労働組合</t>
  </si>
  <si>
    <t>13106</t>
  </si>
  <si>
    <t>自治労埼玉県職員労働組合</t>
  </si>
  <si>
    <t>13107</t>
  </si>
  <si>
    <t>自治労上尾市職員組合</t>
  </si>
  <si>
    <t>13108</t>
  </si>
  <si>
    <t>自治労所沢市職員労働組合</t>
  </si>
  <si>
    <t>13109</t>
  </si>
  <si>
    <t>越谷地域労働者連合組合</t>
  </si>
  <si>
    <t>13110</t>
  </si>
  <si>
    <t>自治労川口市職員組合</t>
  </si>
  <si>
    <t>13111</t>
  </si>
  <si>
    <t>自治労埼玉県森林公社労働組合</t>
  </si>
  <si>
    <t>13112</t>
  </si>
  <si>
    <t>13114</t>
  </si>
  <si>
    <t>小菅下水処理場委託職員ユニオン</t>
  </si>
  <si>
    <t>13115</t>
  </si>
  <si>
    <t>埼玉地域公共サービスユニオン</t>
  </si>
  <si>
    <t>主な業種</t>
  </si>
  <si>
    <t>事業所名</t>
  </si>
  <si>
    <t>③　自治体の臨時・非常勤、嘱託、パート職員の組合加入状況</t>
  </si>
  <si>
    <t>ｂ</t>
  </si>
  <si>
    <t>女性職員数</t>
  </si>
  <si>
    <t>ｄ</t>
  </si>
  <si>
    <t>うち組合員数</t>
  </si>
  <si>
    <t>うち組合員数</t>
  </si>
  <si>
    <t>⑤　組合が雇用する書記の有無と人数および組合加入状況</t>
  </si>
  <si>
    <t>書記の有無</t>
  </si>
  <si>
    <t>正規書記の人数</t>
  </si>
  <si>
    <t>臨時・パート書記の人数</t>
  </si>
  <si>
    <t>ｃ</t>
  </si>
  <si>
    <t>ｄ</t>
  </si>
  <si>
    <t>④　組合が雇用する書記の有無と人数および組合加入状況</t>
  </si>
  <si>
    <t>①　職員の組織状況</t>
  </si>
  <si>
    <t>②　組合が雇用する書記の有無と人数および組合加入状況</t>
  </si>
  <si>
    <t>臨時・非常勤、嘱託、ﾊﾟｰﾄ職員の人数</t>
  </si>
  <si>
    <t>４．貴単組における職種・職能組織（評議会・部会）等の有無</t>
  </si>
  <si>
    <t>35014</t>
  </si>
  <si>
    <t>日南町職員労働組合連合会</t>
  </si>
  <si>
    <t>35018</t>
  </si>
  <si>
    <t>北栄町職員労働組合</t>
  </si>
  <si>
    <t>35021</t>
  </si>
  <si>
    <t>境港市職員労働組合</t>
  </si>
  <si>
    <t>35027</t>
  </si>
  <si>
    <t>湯梨浜町職員労働組合</t>
  </si>
  <si>
    <t>35029</t>
  </si>
  <si>
    <t>35033</t>
  </si>
  <si>
    <t>大山町職員労働組合</t>
  </si>
  <si>
    <t>35035</t>
  </si>
  <si>
    <t>49038</t>
  </si>
  <si>
    <t>49040</t>
  </si>
  <si>
    <t>倉浜衛生施設職員労働組合</t>
  </si>
  <si>
    <t>49041</t>
  </si>
  <si>
    <t>久米島町職員労働組合</t>
  </si>
  <si>
    <t>49042</t>
  </si>
  <si>
    <t>本部町職員労働組合</t>
  </si>
  <si>
    <t>49043</t>
  </si>
  <si>
    <t>金武町職員労働組合</t>
  </si>
  <si>
    <t>49044</t>
  </si>
  <si>
    <t>宜野座村職員労働組合</t>
  </si>
  <si>
    <t>49047</t>
  </si>
  <si>
    <t>与那国町職員労働組合</t>
  </si>
  <si>
    <t>49048</t>
  </si>
  <si>
    <t>沖縄県市町村共済組合職員労働組合</t>
  </si>
  <si>
    <t>49049</t>
  </si>
  <si>
    <t>自治労産業振興公社職員労働組合</t>
  </si>
  <si>
    <t>49050</t>
  </si>
  <si>
    <t>沖縄県保健医療福祉事業団職員労働組合</t>
  </si>
  <si>
    <t>49051</t>
  </si>
  <si>
    <t>南城市職員労働組合</t>
  </si>
  <si>
    <t>49052</t>
  </si>
  <si>
    <t>49055</t>
  </si>
  <si>
    <t>沖縄県国民健康保険団体連合会職員労働組合</t>
  </si>
  <si>
    <t>49058</t>
  </si>
  <si>
    <t>49059</t>
  </si>
  <si>
    <t>自治労土地改良事業団体連合会労働組合</t>
  </si>
  <si>
    <t>49062</t>
  </si>
  <si>
    <t>49063</t>
  </si>
  <si>
    <t>宮古郡農業共済職員労働組合</t>
  </si>
  <si>
    <t>49064</t>
  </si>
  <si>
    <t>石川れいめいの里労働組合</t>
  </si>
  <si>
    <t>49065</t>
  </si>
  <si>
    <t>沖縄県社会福祉協議会労働組合</t>
  </si>
  <si>
    <t>49066</t>
  </si>
  <si>
    <t>県立北部病院委託職員労働組合</t>
  </si>
  <si>
    <t>49067</t>
  </si>
  <si>
    <t>粟国村職員労働組合</t>
  </si>
  <si>
    <t>49068</t>
  </si>
  <si>
    <t>わかば保育園労働組合</t>
  </si>
  <si>
    <t>49069</t>
  </si>
  <si>
    <t>八重山郡農業共済職員労働組合</t>
  </si>
  <si>
    <t>49070</t>
  </si>
  <si>
    <t>自治労愛の村職員労働組合</t>
  </si>
  <si>
    <t>49071</t>
  </si>
  <si>
    <t>若夏会施設職員労働組合</t>
  </si>
  <si>
    <t>49076</t>
  </si>
  <si>
    <t>中部病院委託職員労働組合</t>
  </si>
  <si>
    <t>49077</t>
  </si>
  <si>
    <t>渡嘉敷村職員労働組合</t>
  </si>
  <si>
    <t>49079</t>
  </si>
  <si>
    <t>49081</t>
  </si>
  <si>
    <t>自治労宮古土地改良区職員労働組合</t>
  </si>
  <si>
    <t>49082</t>
  </si>
  <si>
    <t>沖縄県総合保健協会職員労働組合</t>
  </si>
  <si>
    <t>49083</t>
  </si>
  <si>
    <t>島尻・中頭郡農業共済組合職員労働組合</t>
  </si>
  <si>
    <t>49084</t>
  </si>
  <si>
    <t>沖縄道路メンテナンス労働組合</t>
  </si>
  <si>
    <t>49085</t>
  </si>
  <si>
    <t>自治労国頭郡農業共済組合職員労働組合</t>
  </si>
  <si>
    <t>49086</t>
  </si>
  <si>
    <t>49087</t>
  </si>
  <si>
    <t>社会福祉法人ユームツ会青潮園労働組合</t>
  </si>
  <si>
    <t>全国一般宮崎中小労連</t>
  </si>
  <si>
    <t>99302</t>
  </si>
  <si>
    <t>99304</t>
  </si>
  <si>
    <t>全国一般海運連合協議会</t>
  </si>
  <si>
    <t>藤沢市生活経済公社職員労働組合</t>
  </si>
  <si>
    <t>17001</t>
  </si>
  <si>
    <t>山梨県職員労働組合</t>
  </si>
  <si>
    <t>17002</t>
  </si>
  <si>
    <t>甲府市職員組合</t>
  </si>
  <si>
    <t>17003</t>
  </si>
  <si>
    <t>富士吉田市職員組合</t>
  </si>
  <si>
    <t>17004</t>
  </si>
  <si>
    <t>韮崎市職員組合</t>
  </si>
  <si>
    <t>17005</t>
  </si>
  <si>
    <t>大月市職員組合</t>
  </si>
  <si>
    <t>17006</t>
  </si>
  <si>
    <t>山梨市職員組合</t>
  </si>
  <si>
    <t>17007</t>
  </si>
  <si>
    <t>都留市職員組合</t>
  </si>
  <si>
    <t>17008</t>
  </si>
  <si>
    <t>甲州市職員組合</t>
  </si>
  <si>
    <t>17013</t>
  </si>
  <si>
    <t>笛吹市職員組合</t>
  </si>
  <si>
    <t>17016</t>
  </si>
  <si>
    <t>上野原市職員組合</t>
  </si>
  <si>
    <t>17018</t>
  </si>
  <si>
    <t>組合員数計を上回る</t>
  </si>
  <si>
    <t>組合員総計を上回るする</t>
  </si>
  <si>
    <t>（１）事務組合・広域連合</t>
  </si>
  <si>
    <t>ｃ</t>
  </si>
  <si>
    <t>（２）公社・事業団</t>
  </si>
  <si>
    <t>（３）社　協</t>
  </si>
  <si>
    <t>（４）民間事業所</t>
  </si>
  <si>
    <t>区分</t>
  </si>
  <si>
    <t>3(3)①a臨職等数</t>
  </si>
  <si>
    <t>②書記</t>
  </si>
  <si>
    <t>4現業</t>
  </si>
  <si>
    <t>公営</t>
  </si>
  <si>
    <t>衛生</t>
  </si>
  <si>
    <t>社会福祉</t>
  </si>
  <si>
    <t>5(1)現業</t>
  </si>
  <si>
    <t>清掃</t>
  </si>
  <si>
    <t>(2)公営</t>
  </si>
  <si>
    <t>水道</t>
  </si>
  <si>
    <t>下水</t>
  </si>
  <si>
    <t>他</t>
  </si>
  <si>
    <t>(3)衛生</t>
  </si>
  <si>
    <t>看護</t>
  </si>
  <si>
    <t>(4)社会福祉</t>
  </si>
  <si>
    <t>保育士</t>
  </si>
  <si>
    <t>6採用07</t>
  </si>
  <si>
    <t>採用08</t>
  </si>
  <si>
    <t>採用09</t>
  </si>
  <si>
    <t>女性</t>
  </si>
  <si>
    <t>7(1)執行委員</t>
  </si>
  <si>
    <t>(2)休職専従</t>
  </si>
  <si>
    <t>(3)執行委員長a性別</t>
  </si>
  <si>
    <t>b年齢</t>
  </si>
  <si>
    <t>鳥取県市町村職員共済事務局職員労働組合</t>
  </si>
  <si>
    <t>35036</t>
  </si>
  <si>
    <t>35037</t>
  </si>
  <si>
    <t>日野町職員労働組合</t>
  </si>
  <si>
    <t>35042</t>
  </si>
  <si>
    <t>若桜町職員組合</t>
  </si>
  <si>
    <t>35043</t>
  </si>
  <si>
    <t>35045</t>
  </si>
  <si>
    <t>八頭町職員労働組合</t>
  </si>
  <si>
    <t>35047</t>
  </si>
  <si>
    <t>35049</t>
  </si>
  <si>
    <t>智頭町職員労働組合</t>
  </si>
  <si>
    <t>35050</t>
  </si>
  <si>
    <t>智頭病院職員労働組合</t>
  </si>
  <si>
    <t>35051</t>
  </si>
  <si>
    <t>日吉津村職員労働組合</t>
  </si>
  <si>
    <t>35053</t>
  </si>
  <si>
    <t>鳥取市学校給食会労働組合</t>
  </si>
  <si>
    <t>35057</t>
  </si>
  <si>
    <t>自治労鳥取県社会福祉協議会職員労働組合</t>
  </si>
  <si>
    <t>35058</t>
  </si>
  <si>
    <t>倉吉市社会福祉協議会職員労働組合</t>
  </si>
  <si>
    <t>35059</t>
  </si>
  <si>
    <t>西部社会福祉協議会職員労働組合</t>
  </si>
  <si>
    <t>34011</t>
  </si>
  <si>
    <t>34012</t>
  </si>
  <si>
    <t>三次市職員労働組合</t>
  </si>
  <si>
    <t>34013</t>
  </si>
  <si>
    <t>自治労庄原市職員労働組合</t>
  </si>
  <si>
    <t>34024</t>
  </si>
  <si>
    <t>世羅町職員労働組合</t>
  </si>
  <si>
    <t>34025</t>
  </si>
  <si>
    <t>安芸高田市職員労働組合</t>
  </si>
  <si>
    <t>34030</t>
  </si>
  <si>
    <t>広島県市町村職員共済組合職員労働組合</t>
  </si>
  <si>
    <t>34032</t>
  </si>
  <si>
    <t>大崎上島町職員労働組合</t>
  </si>
  <si>
    <t>34035</t>
  </si>
  <si>
    <t>自治労はつかいちユニオン</t>
  </si>
  <si>
    <t>34038</t>
  </si>
  <si>
    <t>神石高原町職員労働組合</t>
  </si>
  <si>
    <t>34055</t>
  </si>
  <si>
    <t>34057</t>
  </si>
  <si>
    <t>安芸太田町職員労働組合</t>
  </si>
  <si>
    <t>34065</t>
  </si>
  <si>
    <t>府中町職員労働組合</t>
  </si>
  <si>
    <t>34068</t>
  </si>
  <si>
    <t>34082</t>
  </si>
  <si>
    <t>竹波航送船職員労働組合</t>
  </si>
  <si>
    <t>34098</t>
  </si>
  <si>
    <t>自治労江田島市職員労働組合</t>
  </si>
  <si>
    <t>34099</t>
  </si>
  <si>
    <t>東広島市職員労働組合</t>
  </si>
  <si>
    <t>34111</t>
  </si>
  <si>
    <t>広島県国民健康保険団体連合会職員労働組合</t>
  </si>
  <si>
    <t>34112</t>
  </si>
  <si>
    <t>放射線影響研究所労働組合</t>
  </si>
  <si>
    <t>34116</t>
  </si>
  <si>
    <t>世羅中央病院職員労働組合</t>
  </si>
  <si>
    <t>34117</t>
  </si>
  <si>
    <t>37063</t>
  </si>
  <si>
    <t>自治労山口県本部書記労働組合</t>
  </si>
  <si>
    <t>37064</t>
  </si>
  <si>
    <t>山口県国民健康保険団体連合会職員労働組合</t>
  </si>
  <si>
    <t>37065</t>
  </si>
  <si>
    <t>自治労宇部市職員組合</t>
  </si>
  <si>
    <t>37067</t>
  </si>
  <si>
    <t>宇部市ガス労働組合</t>
  </si>
  <si>
    <t>37068</t>
  </si>
  <si>
    <t>周陽環境整備職員労働組合</t>
  </si>
  <si>
    <t>37070</t>
  </si>
  <si>
    <t>山口県学校事務職員労働組合</t>
  </si>
  <si>
    <t>37072</t>
  </si>
  <si>
    <t>山口県市町村職員共済組合職員労働組合</t>
  </si>
  <si>
    <t>37073</t>
  </si>
  <si>
    <t>わきあいあい苑労働組合</t>
  </si>
  <si>
    <t>37075</t>
  </si>
  <si>
    <t>山陽オート労働組合</t>
  </si>
  <si>
    <t>37077</t>
  </si>
  <si>
    <t>15024</t>
  </si>
  <si>
    <t>茂原市役所職員組合</t>
  </si>
  <si>
    <t>15026</t>
  </si>
  <si>
    <t>千葉県社会保険職員組合</t>
  </si>
  <si>
    <t>15029</t>
  </si>
  <si>
    <t>千葉県市町村職員共済組合職員労働組合</t>
  </si>
  <si>
    <t>15031</t>
  </si>
  <si>
    <t>柏現業労働組合</t>
  </si>
  <si>
    <t>15036</t>
  </si>
  <si>
    <t>流山市職員組合</t>
  </si>
  <si>
    <t>15037</t>
  </si>
  <si>
    <t>北千葉広域水道労働組合</t>
  </si>
  <si>
    <t>15038</t>
  </si>
  <si>
    <t>千葉県社会福祉事業団労働組合</t>
  </si>
  <si>
    <t>15042</t>
  </si>
  <si>
    <t>御船町甲佐町衛生施設組合職員労働組合</t>
  </si>
  <si>
    <t>47152</t>
  </si>
  <si>
    <t>上天草衛生施設組合職員労働組合</t>
  </si>
  <si>
    <t>47153</t>
  </si>
  <si>
    <t>熊本県教育庁職員組合</t>
  </si>
  <si>
    <t>47154</t>
  </si>
  <si>
    <t>自治労熊本市下水道技術センター労働組合</t>
  </si>
  <si>
    <t>47156</t>
  </si>
  <si>
    <t>阿蘇市社会福祉協議会労働組合</t>
  </si>
  <si>
    <t>48001</t>
  </si>
  <si>
    <t>48002</t>
  </si>
  <si>
    <t>鹿児島市職員労働組合</t>
  </si>
  <si>
    <t>48005</t>
  </si>
  <si>
    <t>48007</t>
  </si>
  <si>
    <t>阿久根市職員労働組合</t>
  </si>
  <si>
    <t>48008</t>
  </si>
  <si>
    <t>薩摩川内市職員労働組合</t>
  </si>
  <si>
    <t>48012</t>
  </si>
  <si>
    <t>枕崎市役所職員労働組合</t>
  </si>
  <si>
    <t>48015</t>
  </si>
  <si>
    <t>垂水市職員労働組合</t>
  </si>
  <si>
    <t>48016</t>
  </si>
  <si>
    <t>西之表市職員労働組合</t>
  </si>
  <si>
    <t>48017</t>
  </si>
  <si>
    <t>さつま町職員組合</t>
  </si>
  <si>
    <t>48019</t>
  </si>
  <si>
    <t>48026</t>
  </si>
  <si>
    <t>姶良町役場職員組合</t>
  </si>
  <si>
    <t>48028</t>
  </si>
  <si>
    <t>加治木町職員組合</t>
  </si>
  <si>
    <t>48029</t>
  </si>
  <si>
    <t>蒲生町職員労働組合</t>
  </si>
  <si>
    <t>48036</t>
  </si>
  <si>
    <t>48037</t>
  </si>
  <si>
    <t>48040</t>
  </si>
  <si>
    <t>徳之島町職員組合</t>
  </si>
  <si>
    <t>48044</t>
  </si>
  <si>
    <t>龍郷町職員組合</t>
  </si>
  <si>
    <t>48045</t>
  </si>
  <si>
    <t>大和村職員労働組合</t>
  </si>
  <si>
    <t>48048</t>
  </si>
  <si>
    <t>伊仙町職員組合</t>
  </si>
  <si>
    <t>48049</t>
  </si>
  <si>
    <t>天城町職員組合</t>
  </si>
  <si>
    <t>48051</t>
  </si>
  <si>
    <t>48053</t>
  </si>
  <si>
    <t>中種子町役場職員組合</t>
  </si>
  <si>
    <t>48054</t>
  </si>
  <si>
    <t>48055</t>
  </si>
  <si>
    <t>48059</t>
  </si>
  <si>
    <t>南大隅町職員組合</t>
  </si>
  <si>
    <t>48082</t>
  </si>
  <si>
    <t>48083</t>
  </si>
  <si>
    <t>宇検村職員組合</t>
  </si>
  <si>
    <t>自治労調布市社会福祉協議会労働組合</t>
  </si>
  <si>
    <t>14079</t>
  </si>
  <si>
    <t>練馬区立図書館協力員労働組合</t>
  </si>
  <si>
    <t>14080</t>
  </si>
  <si>
    <t>14082</t>
  </si>
  <si>
    <t>財団法人東京都高齢者事業振興財団労働組合</t>
  </si>
  <si>
    <t>14083</t>
  </si>
  <si>
    <t>練馬区福祉公社労働組合</t>
  </si>
  <si>
    <t>14084</t>
  </si>
  <si>
    <t>14085</t>
  </si>
  <si>
    <t>練馬区非常勤職員労働組合</t>
  </si>
  <si>
    <t>14086</t>
  </si>
  <si>
    <t>14090</t>
  </si>
  <si>
    <t>自治労昭島市ワーデン労働組合</t>
  </si>
  <si>
    <t>14091</t>
  </si>
  <si>
    <t>自治労昭島市社会福祉協議会職員労働組合</t>
  </si>
  <si>
    <t>14092</t>
  </si>
  <si>
    <t>自治労多摩市嘱託ユニオン</t>
  </si>
  <si>
    <t>14095</t>
  </si>
  <si>
    <t>中野区福祉サービス事業団労働組合</t>
  </si>
  <si>
    <t>14096</t>
  </si>
  <si>
    <t>町田市社会福祉協議会学童ユニオン</t>
  </si>
  <si>
    <t>14097</t>
  </si>
  <si>
    <t>渋谷区社会福祉協議会労働組合</t>
  </si>
  <si>
    <t>14098</t>
  </si>
  <si>
    <t>建設局再雇用職員労働組合</t>
  </si>
  <si>
    <t>14100</t>
  </si>
  <si>
    <t>立川市社会福祉協議会職員労働組合</t>
  </si>
  <si>
    <t>14101</t>
  </si>
  <si>
    <t>玉川福祉労働組合</t>
  </si>
  <si>
    <t>14102</t>
  </si>
  <si>
    <t>多摩療護園労働組合</t>
  </si>
  <si>
    <t>14103</t>
  </si>
  <si>
    <t>自治労東京都本部地域公共連合労働組合</t>
  </si>
  <si>
    <t>14104</t>
  </si>
  <si>
    <t>自治労西東京市学童クラブユニオン</t>
  </si>
  <si>
    <t>14105</t>
  </si>
  <si>
    <t>東京職業安定行政職員労働組合</t>
  </si>
  <si>
    <t>14107</t>
  </si>
  <si>
    <t>自治労東久留米学童ユニオン</t>
  </si>
  <si>
    <t>14109</t>
  </si>
  <si>
    <t>東京ケアユニオン</t>
  </si>
  <si>
    <t>14110</t>
  </si>
  <si>
    <t>日本クリーン労働組合</t>
  </si>
  <si>
    <t>14111</t>
  </si>
  <si>
    <t>東京援護協会ユニオン</t>
  </si>
  <si>
    <t>14112</t>
  </si>
  <si>
    <t>自治労東京福祉施設ユニオン</t>
  </si>
  <si>
    <t>14113</t>
  </si>
  <si>
    <t>東京都学校事務職員労働組合</t>
  </si>
  <si>
    <t>14114</t>
  </si>
  <si>
    <t>多摩市児童館・学童クラブユニオン</t>
  </si>
  <si>
    <t>14116</t>
  </si>
  <si>
    <t>自治労福田会ユニオン</t>
  </si>
  <si>
    <t>14117</t>
  </si>
  <si>
    <t>自治労昭島市学童クラブ嘱託指導員労働組合</t>
  </si>
  <si>
    <t>14118</t>
  </si>
  <si>
    <t>平和島競艇労働組合</t>
  </si>
  <si>
    <t>14119</t>
  </si>
  <si>
    <t>多摩川競艇労働組合</t>
  </si>
  <si>
    <t>14120</t>
  </si>
  <si>
    <t>東京競輪労働組合</t>
  </si>
  <si>
    <t>14121</t>
  </si>
  <si>
    <t>江戸川競艇労働組合</t>
  </si>
  <si>
    <t>14122</t>
  </si>
  <si>
    <t>大井競走労働組合</t>
  </si>
  <si>
    <t>14123</t>
  </si>
  <si>
    <t>14124</t>
  </si>
  <si>
    <t>千代田区社会福祉協議会職員労働組合</t>
  </si>
  <si>
    <t>14125</t>
  </si>
  <si>
    <t>荒川区ひろば館推進員労働組合</t>
  </si>
  <si>
    <t>14126</t>
  </si>
  <si>
    <t>事務組合等組合員計</t>
  </si>
  <si>
    <t>事業所組合員計</t>
  </si>
  <si>
    <t>日置市職員労働組合</t>
  </si>
  <si>
    <t>48117</t>
  </si>
  <si>
    <t>鹿児島県国民健康保険団体連合会職員労働組合</t>
  </si>
  <si>
    <t>48119</t>
  </si>
  <si>
    <t>48122</t>
  </si>
  <si>
    <t>48123</t>
  </si>
  <si>
    <t>公立種子島病院労働組合</t>
  </si>
  <si>
    <t>48125</t>
  </si>
  <si>
    <t>芙蓉苑労働組合</t>
  </si>
  <si>
    <t>48126</t>
  </si>
  <si>
    <t>48131</t>
  </si>
  <si>
    <t>鹿児島市船舶部職員労働組合</t>
  </si>
  <si>
    <t>48132</t>
  </si>
  <si>
    <t>48134</t>
  </si>
  <si>
    <t>湧水町職員労働組合</t>
  </si>
  <si>
    <t>48135</t>
  </si>
  <si>
    <t>曽於市職員組合</t>
  </si>
  <si>
    <t>48136</t>
  </si>
  <si>
    <t>錦江町職員組合</t>
  </si>
  <si>
    <t>48137</t>
  </si>
  <si>
    <t>枕崎市社会福祉協議会労働組合</t>
  </si>
  <si>
    <t>48138</t>
  </si>
  <si>
    <t>自治労鹿児島県本部書記局職員労働組合</t>
  </si>
  <si>
    <t>48139</t>
  </si>
  <si>
    <t>県本部名</t>
  </si>
  <si>
    <t>単組名</t>
  </si>
  <si>
    <t>登録番号</t>
  </si>
  <si>
    <t>記入者</t>
  </si>
  <si>
    <t>連絡先</t>
  </si>
  <si>
    <t>団体区分</t>
  </si>
  <si>
    <t>競合組合</t>
  </si>
  <si>
    <t>競合組合名</t>
  </si>
  <si>
    <t>競合組合員数</t>
  </si>
  <si>
    <t>上部団体性格</t>
  </si>
  <si>
    <t>フリガナ</t>
  </si>
  <si>
    <t>3(1)a単組組合員</t>
  </si>
  <si>
    <t>b女性組合員</t>
  </si>
  <si>
    <t>①a正規組織対象</t>
  </si>
  <si>
    <t>b正規組合員</t>
  </si>
  <si>
    <t>c正規女性</t>
  </si>
  <si>
    <t>d正規未加入</t>
  </si>
  <si>
    <t>e管理職</t>
  </si>
  <si>
    <t>②(1)a事務組合組合員</t>
  </si>
  <si>
    <t>b女性</t>
  </si>
  <si>
    <t>cパート組合員</t>
  </si>
  <si>
    <t>d女性</t>
  </si>
  <si>
    <t>(2)a公社組合員</t>
  </si>
  <si>
    <t>(3)a社協組合員</t>
  </si>
  <si>
    <t>(4)a民間</t>
  </si>
  <si>
    <t>1・区分</t>
  </si>
  <si>
    <t>2・区分</t>
  </si>
  <si>
    <t>3・区分</t>
  </si>
  <si>
    <t>4・区分</t>
  </si>
  <si>
    <t>5・区分</t>
  </si>
  <si>
    <t>6・区分</t>
  </si>
  <si>
    <t>③a臨職等数</t>
  </si>
  <si>
    <t>b組合員</t>
  </si>
  <si>
    <t>c女性</t>
  </si>
  <si>
    <t>d組合員</t>
  </si>
  <si>
    <t>f組合員</t>
  </si>
  <si>
    <t>g30時間以上</t>
  </si>
  <si>
    <t>h組合員</t>
  </si>
  <si>
    <t>i30時間未満</t>
  </si>
  <si>
    <t>j組合員</t>
  </si>
  <si>
    <t>④再任用</t>
  </si>
  <si>
    <t>a職員数</t>
  </si>
  <si>
    <t>⑤書記</t>
  </si>
  <si>
    <t>a正規</t>
  </si>
  <si>
    <t>c臨時</t>
  </si>
  <si>
    <t>3(2)a単組組合員</t>
  </si>
  <si>
    <t>16040</t>
  </si>
  <si>
    <t>南足柄市職員組合</t>
  </si>
  <si>
    <t>16041</t>
  </si>
  <si>
    <t>湯河原町職員労働組合</t>
  </si>
  <si>
    <t>16042</t>
  </si>
  <si>
    <t>神奈川県市町村職員共済組合職員労働組合</t>
  </si>
  <si>
    <t>16043</t>
  </si>
  <si>
    <t>伊勢原市職員組合</t>
  </si>
  <si>
    <t>16045</t>
  </si>
  <si>
    <t>神奈川県国民健康保険団体連合会職員労働組合</t>
  </si>
  <si>
    <t>16046</t>
  </si>
  <si>
    <t>自治労神奈川県職員労働組合</t>
  </si>
  <si>
    <t>16047</t>
  </si>
  <si>
    <t>16048</t>
  </si>
  <si>
    <t>川崎球場労働組合</t>
  </si>
  <si>
    <t>16049</t>
  </si>
  <si>
    <t>かわさき市民活動センターこども文化センター労働組合</t>
  </si>
  <si>
    <t>選択してください</t>
  </si>
  <si>
    <t>青森県本部</t>
  </si>
  <si>
    <t>岩手県本部</t>
  </si>
  <si>
    <t>宮城県本部</t>
  </si>
  <si>
    <t>秋田県本部</t>
  </si>
  <si>
    <t>山形県本部</t>
  </si>
  <si>
    <t>福島県本部</t>
  </si>
  <si>
    <t>新潟県本部</t>
  </si>
  <si>
    <t>群馬県本部</t>
  </si>
  <si>
    <t>栃木県本部</t>
  </si>
  <si>
    <t>茨城県本部</t>
  </si>
  <si>
    <t>埼玉県本部</t>
  </si>
  <si>
    <t>千葉県本部</t>
  </si>
  <si>
    <t>神奈川県本部</t>
  </si>
  <si>
    <t>山梨県本部</t>
  </si>
  <si>
    <t>長野県本部</t>
  </si>
  <si>
    <t>富山県本部</t>
  </si>
  <si>
    <t>石川県本部</t>
  </si>
  <si>
    <t>福井県本部</t>
  </si>
  <si>
    <t>静岡県本部</t>
  </si>
  <si>
    <t>愛知県本部</t>
  </si>
  <si>
    <t>岐阜県本部</t>
  </si>
  <si>
    <t>三重県本部</t>
  </si>
  <si>
    <t>滋賀県本部</t>
  </si>
  <si>
    <t>奈良県本部</t>
  </si>
  <si>
    <t>和歌山県本部</t>
  </si>
  <si>
    <t>兵庫県本部</t>
  </si>
  <si>
    <t>岡山県本部</t>
  </si>
  <si>
    <t>広島県本部</t>
  </si>
  <si>
    <t>鳥取県本部</t>
  </si>
  <si>
    <t>島根県本部</t>
  </si>
  <si>
    <t>山口県本部</t>
  </si>
  <si>
    <t>香川県本部</t>
  </si>
  <si>
    <t>徳島県本部</t>
  </si>
  <si>
    <t>愛媛県本部</t>
  </si>
  <si>
    <t>高知県本部</t>
  </si>
  <si>
    <t>福岡県本部</t>
  </si>
  <si>
    <t>佐賀県本部</t>
  </si>
  <si>
    <t>長崎県本部</t>
  </si>
  <si>
    <t>大分県本部</t>
  </si>
  <si>
    <t>宮崎県本部</t>
  </si>
  <si>
    <t>熊本県本部</t>
  </si>
  <si>
    <t>鹿児島県本部</t>
  </si>
  <si>
    <t>沖縄県本部</t>
  </si>
  <si>
    <t>北海道本部</t>
  </si>
  <si>
    <t>東京都本部</t>
  </si>
  <si>
    <t>京都府本部</t>
  </si>
  <si>
    <t>大阪府本部</t>
  </si>
  <si>
    <t>団体
区分</t>
  </si>
  <si>
    <t>主な業種を選んでください。</t>
  </si>
  <si>
    <t>１．環境衛生</t>
  </si>
  <si>
    <t>２．福祉</t>
  </si>
  <si>
    <t>３．保健医療</t>
  </si>
  <si>
    <t>４．施設管理</t>
  </si>
  <si>
    <t>５．一般</t>
  </si>
  <si>
    <t>業種</t>
  </si>
  <si>
    <t>２．競合組合</t>
  </si>
  <si>
    <t>－</t>
  </si>
  <si>
    <t>（２）競合組合の状況</t>
  </si>
  <si>
    <t>８．組合財政</t>
  </si>
  <si>
    <t>９．大会および執行委員会の開催状況（2008年７月１日～2009年６月30日まで）</t>
  </si>
  <si>
    <t>10．情報宣伝・機関誌</t>
  </si>
  <si>
    <t>11．時間内組合活動</t>
  </si>
  <si>
    <t>12．連合の地協、地区協役員の選出の有無</t>
  </si>
  <si>
    <t>8(1)a月組合費</t>
  </si>
  <si>
    <t>b上限有無</t>
  </si>
  <si>
    <t>c上限金額</t>
  </si>
  <si>
    <t>(2)別途徴収有無</t>
  </si>
  <si>
    <t>(3)年組合費</t>
  </si>
  <si>
    <t>(2)執行委員会</t>
  </si>
  <si>
    <t>9(1)大会</t>
  </si>
  <si>
    <t>10(1)機関誌</t>
  </si>
  <si>
    <t>11上部団体大会</t>
  </si>
  <si>
    <t>上部団体集会</t>
  </si>
  <si>
    <t>単組機関会議</t>
  </si>
  <si>
    <t>交渉</t>
  </si>
  <si>
    <t>職場オルグなど</t>
  </si>
  <si>
    <t>12連合地協役員</t>
  </si>
  <si>
    <t>22052</t>
  </si>
  <si>
    <t>清水町職員組合</t>
  </si>
  <si>
    <t>22053</t>
  </si>
  <si>
    <t>自治労静岡地域公共サービスユニオン</t>
  </si>
  <si>
    <t>22055</t>
  </si>
  <si>
    <t>日本ヘルス工業静岡労働組合</t>
  </si>
  <si>
    <t>22056</t>
  </si>
  <si>
    <t>自治労静岡福祉ユニオン</t>
  </si>
  <si>
    <t>22057</t>
  </si>
  <si>
    <t>静岡競輪労働組合</t>
  </si>
  <si>
    <t>22058</t>
  </si>
  <si>
    <t>伊東競輪労働組合</t>
  </si>
  <si>
    <t>23006</t>
  </si>
  <si>
    <t>岡崎市職員組合</t>
  </si>
  <si>
    <t>23007</t>
  </si>
  <si>
    <t>岡崎市従業員労働組合</t>
  </si>
  <si>
    <t>23009</t>
  </si>
  <si>
    <t>豊田市職員労働組合</t>
  </si>
  <si>
    <t>23012</t>
  </si>
  <si>
    <t>津島市職員組合</t>
  </si>
  <si>
    <t>23018</t>
  </si>
  <si>
    <t>小牧市職員組合</t>
  </si>
  <si>
    <t>23021</t>
  </si>
  <si>
    <t>稲沢市職員労働組合</t>
  </si>
  <si>
    <t>23023</t>
  </si>
  <si>
    <t>三好町職員労働組合</t>
  </si>
  <si>
    <t>23036</t>
  </si>
  <si>
    <t>35002</t>
  </si>
  <si>
    <t>鳥取県教育委員会事務局職員組合</t>
  </si>
  <si>
    <t>35003</t>
  </si>
  <si>
    <t>鳥取市役所職員労働組合</t>
  </si>
  <si>
    <t>35005</t>
  </si>
  <si>
    <t>米子市職員労働組合</t>
  </si>
  <si>
    <t>35006</t>
  </si>
  <si>
    <t>倉吉市職員労働組合</t>
  </si>
  <si>
    <t>35007</t>
  </si>
  <si>
    <t>岩美町労働組合連合会</t>
  </si>
  <si>
    <t>35010</t>
  </si>
  <si>
    <t>三朝町職員労働組合</t>
  </si>
  <si>
    <t>35012</t>
  </si>
  <si>
    <t>琴浦町職員労働組合</t>
  </si>
  <si>
    <t>現業職関連の評議会・部会</t>
  </si>
  <si>
    <t>公営企業職関連の評議会・部会</t>
  </si>
  <si>
    <t>衛生医療職関連の評議会・部会</t>
  </si>
  <si>
    <t>社会福祉職関連の評議会・部会</t>
  </si>
  <si>
    <t>５．貴単組における組合員の種類</t>
  </si>
  <si>
    <t>（１）現業職種の組合員の人数</t>
  </si>
  <si>
    <t>現業組合員数とその内訳（「清掃」、「学校給食」、「学校用務」、「左記以外の一般現業」の組合員数の合計が「組合員のうち現業組合員数」と一致するように回答して下さい。）</t>
  </si>
  <si>
    <t>清　掃</t>
  </si>
  <si>
    <t>学校給食</t>
  </si>
  <si>
    <t>学校用務</t>
  </si>
  <si>
    <t>左記以外の一般現業</t>
  </si>
  <si>
    <t>高森町職員組合</t>
  </si>
  <si>
    <t>18043</t>
  </si>
  <si>
    <t>18044</t>
  </si>
  <si>
    <t>売木村役場職員組合</t>
  </si>
  <si>
    <t>18046</t>
  </si>
  <si>
    <t>18047</t>
  </si>
  <si>
    <t>飯綱町職員労働組合</t>
  </si>
  <si>
    <t>18050</t>
  </si>
  <si>
    <t>自治労佐久市職員労働組合</t>
  </si>
  <si>
    <t>18052</t>
  </si>
  <si>
    <t>信濃町職員労働組合</t>
  </si>
  <si>
    <t>18054</t>
  </si>
  <si>
    <t>長野県市町村職員共済組合職員組合</t>
  </si>
  <si>
    <t>18057</t>
  </si>
  <si>
    <t>山形村職員労働組合</t>
  </si>
  <si>
    <t>18058</t>
  </si>
  <si>
    <t>波田町職員労働組合</t>
  </si>
  <si>
    <t>18059</t>
  </si>
  <si>
    <t>長和町職員労働組合</t>
  </si>
  <si>
    <t>18061</t>
  </si>
  <si>
    <t>青木村職員組合</t>
  </si>
  <si>
    <t>18062</t>
  </si>
  <si>
    <t>辰野町職員労働組合</t>
  </si>
  <si>
    <t>18064</t>
  </si>
  <si>
    <t>宮田村職員労働組合</t>
  </si>
  <si>
    <t>18065</t>
  </si>
  <si>
    <t>南箕輪村職員労働組合</t>
  </si>
  <si>
    <t>18067</t>
  </si>
  <si>
    <t>中川村職員労働組合</t>
  </si>
  <si>
    <t>18070</t>
  </si>
  <si>
    <t>東御市職員労働組合</t>
  </si>
  <si>
    <t>18075</t>
  </si>
  <si>
    <t>小海町職員労働組合</t>
  </si>
  <si>
    <t>18076</t>
  </si>
  <si>
    <t>立科町職員労働組合</t>
  </si>
  <si>
    <t>18077</t>
  </si>
  <si>
    <t>18078</t>
  </si>
  <si>
    <t>木曽町職員労働組合</t>
  </si>
  <si>
    <t>18079</t>
  </si>
  <si>
    <t>栄村職員労働組合</t>
  </si>
  <si>
    <t>18082</t>
  </si>
  <si>
    <t>箕輪町職員労働組合</t>
  </si>
  <si>
    <t>18088</t>
  </si>
  <si>
    <t>18091</t>
  </si>
  <si>
    <t>自治労佐久穂町職員労働組合</t>
  </si>
  <si>
    <t>18092</t>
  </si>
  <si>
    <t>南木曽町職員労働組合</t>
  </si>
  <si>
    <t>18094</t>
  </si>
  <si>
    <t>川上村職員労働組合</t>
  </si>
  <si>
    <t>18095</t>
  </si>
  <si>
    <t>小川村役場職員組合</t>
  </si>
  <si>
    <t>18098</t>
  </si>
  <si>
    <t>松川村職員労働組合</t>
  </si>
  <si>
    <t>18099</t>
  </si>
  <si>
    <t>野沢温泉村職員労働組合</t>
  </si>
  <si>
    <t>18100</t>
  </si>
  <si>
    <t>木島平村職員労働組合</t>
  </si>
  <si>
    <t>18102</t>
  </si>
  <si>
    <t>木祖村職員労働組合</t>
  </si>
  <si>
    <t>18103</t>
  </si>
  <si>
    <t>白馬村職員労働組合</t>
  </si>
  <si>
    <t>18104</t>
  </si>
  <si>
    <t>信州新町職員労働組合</t>
  </si>
  <si>
    <t>18105</t>
  </si>
  <si>
    <t>上松町職員労働組合</t>
  </si>
  <si>
    <t>18107</t>
  </si>
  <si>
    <t>長野県企業局労働組合</t>
  </si>
  <si>
    <t>18108</t>
  </si>
  <si>
    <t>小谷村職員労働組合</t>
  </si>
  <si>
    <t>18111</t>
  </si>
  <si>
    <t>筑北村職員労働組合</t>
  </si>
  <si>
    <t>18112</t>
  </si>
  <si>
    <t>中条村職員組合</t>
  </si>
  <si>
    <t>18116</t>
  </si>
  <si>
    <t>南牧村職員労働組合</t>
  </si>
  <si>
    <t>18117</t>
  </si>
  <si>
    <t>生坂村職員労働組合</t>
  </si>
  <si>
    <t>18118</t>
  </si>
  <si>
    <t>北相木村職員労働組合</t>
  </si>
  <si>
    <t>18121</t>
  </si>
  <si>
    <t>18122</t>
  </si>
  <si>
    <t>麻績村職員組合</t>
  </si>
  <si>
    <t>18123</t>
  </si>
  <si>
    <t>王滝村職員組合</t>
  </si>
  <si>
    <t>18125</t>
  </si>
  <si>
    <t>飯島町職員労働組合</t>
  </si>
  <si>
    <t>18131</t>
  </si>
  <si>
    <t>大桑村職員組合</t>
  </si>
  <si>
    <t>18133</t>
  </si>
  <si>
    <t>18135</t>
  </si>
  <si>
    <t>長野県社会福祉事業団西駒郷職員労働組合</t>
  </si>
  <si>
    <t>18136</t>
  </si>
  <si>
    <t>原村職員労働組合</t>
  </si>
  <si>
    <t>18137</t>
  </si>
  <si>
    <t>長野県本部書記労働組合</t>
  </si>
  <si>
    <t>18139</t>
  </si>
  <si>
    <t>飯田サービスセンター労働組合</t>
  </si>
  <si>
    <t>18140</t>
  </si>
  <si>
    <t>18141</t>
  </si>
  <si>
    <t>長野広域職員労働組合</t>
  </si>
  <si>
    <t>18142</t>
  </si>
  <si>
    <t>松本西部広域施設組合職員労働組合</t>
  </si>
  <si>
    <t>18143</t>
  </si>
  <si>
    <t>北信広域連合職員労働組合</t>
  </si>
  <si>
    <t>18144</t>
  </si>
  <si>
    <t>中信社会福祉協会職員労働組合</t>
  </si>
  <si>
    <t>18146</t>
  </si>
  <si>
    <t>木曽広域連合職員労働組合</t>
  </si>
  <si>
    <t>18147</t>
  </si>
  <si>
    <t>長野県浄化槽協会労働組合</t>
  </si>
  <si>
    <t>18148</t>
  </si>
  <si>
    <t>長野市社会福祉協議会職員労働組合</t>
  </si>
  <si>
    <t>18150</t>
  </si>
  <si>
    <t>松本市社会福祉協議会職員労働組合</t>
  </si>
  <si>
    <t>18151</t>
  </si>
  <si>
    <t>昭和伊南総合病院職員労働組合</t>
  </si>
  <si>
    <t>18152</t>
  </si>
  <si>
    <t>須坂市社会福祉協議会職員労働組合</t>
  </si>
  <si>
    <t>18153</t>
  </si>
  <si>
    <t>長野市社会事業協会職員組合</t>
  </si>
  <si>
    <t>18154</t>
  </si>
  <si>
    <t>飯田市社会福祉協議会職員労働組合</t>
  </si>
  <si>
    <t>18156</t>
  </si>
  <si>
    <t>南信農業共済組合職員労働組合</t>
  </si>
  <si>
    <t>18157</t>
  </si>
  <si>
    <t>長野県住宅供給公社労働組合</t>
  </si>
  <si>
    <t>18159</t>
  </si>
  <si>
    <t>飯田清掃労働組合</t>
  </si>
  <si>
    <t>18160</t>
  </si>
  <si>
    <t>上田市公立保育園臨時・パート職員労働組合</t>
  </si>
  <si>
    <t>18161</t>
  </si>
  <si>
    <t>長野県農業共済組合連合会職員組合</t>
  </si>
  <si>
    <t>18164</t>
  </si>
  <si>
    <t>長野若槻園労働組合</t>
  </si>
  <si>
    <t>18165</t>
  </si>
  <si>
    <t>川西保健衛生施設組合職員労働組合</t>
  </si>
  <si>
    <t>18166</t>
  </si>
  <si>
    <t>伊那中央病院職員労働組合</t>
  </si>
  <si>
    <t>18167</t>
  </si>
  <si>
    <t>塩尻市社会福祉協議会職員労働組合</t>
  </si>
  <si>
    <t>18169</t>
  </si>
  <si>
    <t>社会福祉法人信濃友愛会職員労働組合</t>
  </si>
  <si>
    <t>18170</t>
  </si>
  <si>
    <t>長野県土地改良事業団体連合会職員組合</t>
  </si>
  <si>
    <t>18171</t>
  </si>
  <si>
    <t>18172</t>
  </si>
  <si>
    <t>山ノ内町社会福祉協議会職員労働組合</t>
  </si>
  <si>
    <t>18173</t>
  </si>
  <si>
    <t>長野市給食職員労働組合</t>
  </si>
  <si>
    <t>18174</t>
  </si>
  <si>
    <t>小川村社会福祉協議会職員労働組合</t>
  </si>
  <si>
    <t>18175</t>
  </si>
  <si>
    <t>18178</t>
  </si>
  <si>
    <t>中野市社会福祉協議会職員労働組合</t>
  </si>
  <si>
    <t>長野県林業公社職員労働組合</t>
  </si>
  <si>
    <t>18182</t>
  </si>
  <si>
    <t>自治労長野県本部公共民間サービスユニオン</t>
  </si>
  <si>
    <t>18183</t>
  </si>
  <si>
    <t>北アルプス広域連合職員労働組合</t>
  </si>
  <si>
    <t>18184</t>
  </si>
  <si>
    <t>(財)長野県健康づくり事業団職員労働組合</t>
  </si>
  <si>
    <t>18185</t>
  </si>
  <si>
    <t>18186</t>
  </si>
  <si>
    <t>長野県社会福祉協議会職員組合</t>
  </si>
  <si>
    <t>19001</t>
  </si>
  <si>
    <t>富山県職員労働組合</t>
  </si>
  <si>
    <t>19002</t>
  </si>
  <si>
    <t>19003</t>
  </si>
  <si>
    <t>高岡市職員労働組合</t>
  </si>
  <si>
    <t>19004</t>
  </si>
  <si>
    <t>黒部市職員労働組合</t>
  </si>
  <si>
    <t>19005</t>
  </si>
  <si>
    <t>黒部市民病院職員組合</t>
  </si>
  <si>
    <t>19006</t>
  </si>
  <si>
    <t>魚津市役所職員組合</t>
  </si>
  <si>
    <t>19007</t>
  </si>
  <si>
    <t>滑川市職員組合</t>
  </si>
  <si>
    <t>19008</t>
  </si>
  <si>
    <t>射水市職員労働組合</t>
  </si>
  <si>
    <t>19009</t>
  </si>
  <si>
    <t>氷見市職員労働組合</t>
  </si>
  <si>
    <t>19010</t>
  </si>
  <si>
    <t>朝日町職員組合</t>
  </si>
  <si>
    <t>19011</t>
  </si>
  <si>
    <t>入善町職員組合</t>
  </si>
  <si>
    <t>19014</t>
  </si>
  <si>
    <t>19019</t>
  </si>
  <si>
    <t>小矢部市職員組合</t>
  </si>
  <si>
    <t>19025</t>
  </si>
  <si>
    <t>19026</t>
  </si>
  <si>
    <t>富山県市町村共済組合職員労働組合</t>
  </si>
  <si>
    <t>19028</t>
  </si>
  <si>
    <t>立山町職員組合</t>
  </si>
  <si>
    <t>19029</t>
  </si>
  <si>
    <t>富山県国民健康保険団体連合会職員労働組合</t>
  </si>
  <si>
    <t>19030</t>
  </si>
  <si>
    <t>上市町職員組合</t>
  </si>
  <si>
    <t>19032</t>
  </si>
  <si>
    <t>かみいち総合病院職員組合</t>
  </si>
  <si>
    <t>19034</t>
  </si>
  <si>
    <t>19036</t>
  </si>
  <si>
    <t>19038</t>
  </si>
  <si>
    <t>富山地区広域圏職員労働組合</t>
  </si>
  <si>
    <t>19039</t>
  </si>
  <si>
    <t>新川広域圏職員労働組合</t>
  </si>
  <si>
    <t>19041</t>
  </si>
  <si>
    <t>富山市ファミリーパーク公社職員労働組合</t>
  </si>
  <si>
    <t>19042</t>
  </si>
  <si>
    <t>自治労富山県本部直属支部</t>
  </si>
  <si>
    <t>19043</t>
  </si>
  <si>
    <t>自治労岐阜県福祉ユニオン</t>
  </si>
  <si>
    <t>24049</t>
  </si>
  <si>
    <t>岐阜県公立小中学校事務職員組合</t>
  </si>
  <si>
    <t>25001</t>
  </si>
  <si>
    <t>三重県職員労働組合</t>
  </si>
  <si>
    <t>25002</t>
  </si>
  <si>
    <t>津市職員組合</t>
  </si>
  <si>
    <t>25003</t>
  </si>
  <si>
    <t>自治労伊勢市職員労働組合</t>
  </si>
  <si>
    <t>25004</t>
  </si>
  <si>
    <t>松阪市職員組合</t>
  </si>
  <si>
    <t>25005</t>
  </si>
  <si>
    <t>自治労伊賀市職員労働組合</t>
  </si>
  <si>
    <t>25006</t>
  </si>
  <si>
    <t>鈴鹿市職員労働組合</t>
  </si>
  <si>
    <t>25008</t>
  </si>
  <si>
    <t>自治労亀山市職員組合</t>
  </si>
  <si>
    <t>25009</t>
  </si>
  <si>
    <t>鳥羽市役所職員組合</t>
  </si>
  <si>
    <t>25010</t>
  </si>
  <si>
    <t>自治労熊野市職員労働組合</t>
  </si>
  <si>
    <t>25013</t>
  </si>
  <si>
    <t>名張市職員労働組合</t>
  </si>
  <si>
    <t>25014</t>
  </si>
  <si>
    <t>いなべ市職員労働組合</t>
  </si>
  <si>
    <t>25015</t>
  </si>
  <si>
    <t>菰野町職員組合</t>
  </si>
  <si>
    <t>25024</t>
  </si>
  <si>
    <t>御浜町職員組合</t>
  </si>
  <si>
    <t>25026</t>
  </si>
  <si>
    <t>志摩市職員組合</t>
  </si>
  <si>
    <t>25028</t>
  </si>
  <si>
    <t>紀北町職員組合</t>
  </si>
  <si>
    <t>25031</t>
  </si>
  <si>
    <t>東員町職員組合</t>
  </si>
  <si>
    <t>25033</t>
  </si>
  <si>
    <t>川越町職員組合</t>
  </si>
  <si>
    <t>25038</t>
  </si>
  <si>
    <t>25040</t>
  </si>
  <si>
    <t>明和町職員労働組合</t>
  </si>
  <si>
    <t>25043</t>
  </si>
  <si>
    <t>玉城町職員組合</t>
  </si>
  <si>
    <t>25049</t>
  </si>
  <si>
    <t>紀宝町職員労働組合</t>
  </si>
  <si>
    <t>25051</t>
  </si>
  <si>
    <t>多気町職員組合</t>
  </si>
  <si>
    <t>25052</t>
  </si>
  <si>
    <t>大台町職員組合</t>
  </si>
  <si>
    <t>25056</t>
  </si>
  <si>
    <t>25057</t>
  </si>
  <si>
    <t>四日市港管理組合労働組合</t>
  </si>
  <si>
    <t>25058</t>
  </si>
  <si>
    <t>三重県企業庁労働組合</t>
  </si>
  <si>
    <t>25059</t>
  </si>
  <si>
    <t>菊狭間清掃職員労働組合</t>
  </si>
  <si>
    <t>25062</t>
  </si>
  <si>
    <t>25064</t>
  </si>
  <si>
    <t>自治労三重県本部直属支部</t>
  </si>
  <si>
    <t>25067</t>
  </si>
  <si>
    <t>伊勢広域環境組合職員労働組合</t>
  </si>
  <si>
    <t>25068</t>
  </si>
  <si>
    <t>桑名市職員組合</t>
  </si>
  <si>
    <t>25069</t>
  </si>
  <si>
    <t>東紀州農業共済事務組合職員労働組合</t>
  </si>
  <si>
    <t>（２）公営企業関係職員の組合員の人数</t>
  </si>
  <si>
    <t>水　道</t>
  </si>
  <si>
    <t>下水道</t>
  </si>
  <si>
    <t>その他</t>
  </si>
  <si>
    <t>（３）衛生医療関係の職員の組合員の人数</t>
  </si>
  <si>
    <t>（４）社会福祉関係の職員の組合員の人数</t>
  </si>
  <si>
    <t>衛生医療関係組合員のうち、病院勤務の看護師の人数（看護師、保健師、助産師の男女双方を含む）</t>
  </si>
  <si>
    <t>社会福祉関係組合員のうち、保育所の保育士の 人数（男性、女性双方を含む）</t>
  </si>
  <si>
    <t>６．2007年度、2008年度、2009年度における貴単組の新規採用職員の組合加入状況（人）</t>
  </si>
  <si>
    <t>採用者数</t>
  </si>
  <si>
    <t>2007年度</t>
  </si>
  <si>
    <t>うち組合への
加入人数</t>
  </si>
  <si>
    <t>2008年度</t>
  </si>
  <si>
    <t>2009年度</t>
  </si>
  <si>
    <t>（加入見込みを含む）</t>
  </si>
  <si>
    <t>７．書記局体制</t>
  </si>
  <si>
    <t>（１）単組本部執行委員数（支部執行部を除く）</t>
  </si>
  <si>
    <t>うち女性執行委員数</t>
  </si>
  <si>
    <t>執行委員数</t>
  </si>
  <si>
    <t>人　数</t>
  </si>
  <si>
    <t>（２）単組休職専従役員数</t>
  </si>
  <si>
    <t>休職専従役員数</t>
  </si>
  <si>
    <t>うち女性休職専従役員数</t>
  </si>
  <si>
    <t>（３）単組委員長・書記長の属性</t>
  </si>
  <si>
    <t>ａ．性別</t>
  </si>
  <si>
    <t>歳</t>
  </si>
  <si>
    <t>ｂ．年齢（満）</t>
  </si>
  <si>
    <t>（１）組合員一人当たりの月額組合費</t>
  </si>
  <si>
    <t>ａ．組合員一人当たりの月額組合費</t>
  </si>
  <si>
    <t>ｂ．組合費の上限設定の有無</t>
  </si>
  <si>
    <t>ｃ．設定している上限金額（月額）</t>
  </si>
  <si>
    <t>八幡浜市職員労働組合</t>
  </si>
  <si>
    <t>40011</t>
  </si>
  <si>
    <t>宇和島市職員労働組合</t>
  </si>
  <si>
    <t>40012</t>
  </si>
  <si>
    <t>自治労四国中央市職員労働組合</t>
  </si>
  <si>
    <t>40018</t>
  </si>
  <si>
    <t>自治労今治市職員労働組合</t>
  </si>
  <si>
    <t>40022</t>
  </si>
  <si>
    <t>自治労久万高原町職員組合</t>
  </si>
  <si>
    <t>40024</t>
  </si>
  <si>
    <t>40029</t>
  </si>
  <si>
    <t>西予市職員労働組合</t>
  </si>
  <si>
    <t>40031</t>
  </si>
  <si>
    <t>松野町職員組合</t>
  </si>
  <si>
    <t>40035</t>
  </si>
  <si>
    <t>愛媛県職員労働組合書記労働組合</t>
  </si>
  <si>
    <t>40046</t>
  </si>
  <si>
    <t>愛媛県国民健康保険団体連合会職員労働組合</t>
  </si>
  <si>
    <t>40047</t>
  </si>
  <si>
    <t>鬼北町職員組合</t>
  </si>
  <si>
    <t>40049</t>
  </si>
  <si>
    <t>伊方町職員組合</t>
  </si>
  <si>
    <t>40051</t>
  </si>
  <si>
    <t>40052</t>
  </si>
  <si>
    <t>自治労大洲市職員労働組合</t>
  </si>
  <si>
    <t>40053</t>
  </si>
  <si>
    <t>宇和島市現業職員労働組合</t>
  </si>
  <si>
    <t>40057</t>
  </si>
  <si>
    <t>自治労松山市職員労働組合</t>
  </si>
  <si>
    <t>40058</t>
  </si>
  <si>
    <t>自治労愛媛県本部書記労働組合</t>
  </si>
  <si>
    <t>40061</t>
  </si>
  <si>
    <t>自治労新居浜市職員労働組合</t>
  </si>
  <si>
    <t>40064</t>
  </si>
  <si>
    <t>松山競輪労働組合</t>
  </si>
  <si>
    <t>40065</t>
  </si>
  <si>
    <t>自治労いちごの里職員労働組合</t>
  </si>
  <si>
    <t>41001</t>
  </si>
  <si>
    <t>高知県職員労働組合</t>
  </si>
  <si>
    <t>41002</t>
  </si>
  <si>
    <t>高知市職員労働組合</t>
  </si>
  <si>
    <t>41006</t>
  </si>
  <si>
    <t>土佐市職員労働組合</t>
  </si>
  <si>
    <t>41007</t>
  </si>
  <si>
    <t>須崎市職員労働組合</t>
  </si>
  <si>
    <t>41010</t>
  </si>
  <si>
    <t>土佐清水市職員労働組合</t>
  </si>
  <si>
    <t>41014</t>
  </si>
  <si>
    <t>香南市職員労働組合</t>
  </si>
  <si>
    <t>41023</t>
  </si>
  <si>
    <t>いの町職員労働組合</t>
  </si>
  <si>
    <t>41025</t>
  </si>
  <si>
    <t>春野町職員労働組合</t>
  </si>
  <si>
    <t>41028</t>
  </si>
  <si>
    <t>中土佐町職員労働組合</t>
  </si>
  <si>
    <t>41033</t>
  </si>
  <si>
    <t>黒潮町職員労働組合</t>
  </si>
  <si>
    <t>41043</t>
  </si>
  <si>
    <t>高知県市町村職員共済組合職員労働組合</t>
  </si>
  <si>
    <t>41046</t>
  </si>
  <si>
    <t>高知市職員厚生会職員労働組合</t>
  </si>
  <si>
    <t>41047</t>
  </si>
  <si>
    <t>宿毛市職員労働組合</t>
  </si>
  <si>
    <t>41048</t>
  </si>
  <si>
    <t>宿毛市清掃職員労働組合</t>
  </si>
  <si>
    <t>41049</t>
  </si>
  <si>
    <t>南国市職員労働組合</t>
  </si>
  <si>
    <t>41050</t>
  </si>
  <si>
    <t>高知県土地開発公社職員労働組合</t>
  </si>
  <si>
    <t>41051</t>
  </si>
  <si>
    <t>仁淀川下流衛生事務組合職員労働組合</t>
  </si>
  <si>
    <t>41053</t>
  </si>
  <si>
    <t>馬路村職員労働組合</t>
  </si>
  <si>
    <t>41054</t>
  </si>
  <si>
    <t>四万十市職員労働組合</t>
  </si>
  <si>
    <t>15077</t>
  </si>
  <si>
    <t>自治労千葉県本部書記協議会</t>
  </si>
  <si>
    <t>15078</t>
  </si>
  <si>
    <t>銚子市社会福祉事業団職員労働組合</t>
  </si>
  <si>
    <t>15079</t>
  </si>
  <si>
    <t>市川市保育関係職員労働組合</t>
  </si>
  <si>
    <t>15080</t>
  </si>
  <si>
    <t>山武市職員組合</t>
  </si>
  <si>
    <t>15081</t>
  </si>
  <si>
    <t>千葉県社会保険非常勤職員労働組合</t>
  </si>
  <si>
    <t>15082</t>
  </si>
  <si>
    <t>東日本小型自動車競走会労働組合</t>
  </si>
  <si>
    <t>16002</t>
  </si>
  <si>
    <t>自治労横浜市従業員労働組合</t>
  </si>
  <si>
    <t>16003</t>
  </si>
  <si>
    <t>川崎市職員労働組合</t>
  </si>
  <si>
    <t>公営企業関係組合員数とその内訳（「水道｣､「下水道｣､「県職公企」、「ガス」、「その他」の組合員数の合計が「公営企業関係組合員数」と一致するように回答して下さい。）</t>
  </si>
  <si>
    <t>全北海道庁労働組合連合会</t>
  </si>
  <si>
    <t>自治労小樽市役所職員労働組合</t>
  </si>
  <si>
    <t>自治労留萌市職員労働組合連合会</t>
  </si>
  <si>
    <t>自治労北見市職員労働組合</t>
  </si>
  <si>
    <t>紋別市役所職員労働組合</t>
  </si>
  <si>
    <t>函館市職員労働組合</t>
  </si>
  <si>
    <t>深川市役所職員労働組合</t>
  </si>
  <si>
    <t>自治労市立室蘭総合病院労働組合</t>
  </si>
  <si>
    <t>自治労苫小牧市立病院職員組合</t>
  </si>
  <si>
    <t>寿都町職員組合</t>
  </si>
  <si>
    <t>遠別町職員組合</t>
  </si>
  <si>
    <t>浜頓別町職員労働組合</t>
  </si>
  <si>
    <t>知内町役場職員組合</t>
  </si>
  <si>
    <t>福島町職員労働組合</t>
  </si>
  <si>
    <t>木古内町職員労働組合</t>
  </si>
  <si>
    <t>自治労北斗市職員労働組合</t>
  </si>
  <si>
    <t>乙部町職員労働組合</t>
  </si>
  <si>
    <t>標茶町役場職員労働組合</t>
  </si>
  <si>
    <t>斜里町職員労働組合連合会</t>
  </si>
  <si>
    <t>佐呂間町職員組合</t>
  </si>
  <si>
    <t>自治労遠軽町職員労働組合連合会</t>
  </si>
  <si>
    <t>湧別町職員組合</t>
  </si>
  <si>
    <t>雄武町職員組合</t>
  </si>
  <si>
    <t>上湧別町職員組合</t>
  </si>
  <si>
    <t>自治労中標津町職員労働組合連合会</t>
  </si>
  <si>
    <t>標津町職員組合</t>
  </si>
  <si>
    <t>音威子府村職員組合</t>
  </si>
  <si>
    <t>下川町職員労働組合</t>
  </si>
  <si>
    <t>自治労大空町職員組合</t>
  </si>
  <si>
    <t>広尾町職員組合</t>
  </si>
  <si>
    <t>喜茂別町役場職員組合</t>
  </si>
  <si>
    <t>京極町役場職員組合</t>
  </si>
  <si>
    <t>自治労日高町職員組合</t>
  </si>
  <si>
    <t>北海道本部直属支部</t>
  </si>
  <si>
    <t>古平町職員組合</t>
  </si>
  <si>
    <t>泊村職員労働組合</t>
  </si>
  <si>
    <t>積丹町職員労働組合</t>
  </si>
  <si>
    <t>あいのさとアクティビィティセンター職員労働組合</t>
  </si>
  <si>
    <t>自治労アイヌ民族博物館職員労働組合</t>
  </si>
  <si>
    <t>自治労室蘭福祉事業協会労働組合</t>
  </si>
  <si>
    <t>(社)北海道消費者協会職員組合</t>
  </si>
  <si>
    <t>自治労草笛館職員労働組合</t>
  </si>
  <si>
    <t>東神楽町社会福祉協議会職員組合</t>
  </si>
  <si>
    <t>青雲会職員労働組合</t>
  </si>
  <si>
    <t>自治労南部檜山衛生処理施設職員労働組合</t>
  </si>
  <si>
    <t>01311</t>
  </si>
  <si>
    <t>共和町社協ユニオン</t>
  </si>
  <si>
    <t>01312</t>
  </si>
  <si>
    <t>白糠町役場職員組合</t>
  </si>
  <si>
    <t>01313</t>
  </si>
  <si>
    <t>苫小牧市体育協会職員労働組合</t>
  </si>
  <si>
    <t>01314</t>
  </si>
  <si>
    <t>厚沢部町職員組合</t>
  </si>
  <si>
    <t>01315</t>
  </si>
  <si>
    <t>自治労佐々木事業所ユニオン</t>
  </si>
  <si>
    <t>01316</t>
  </si>
  <si>
    <t>はくちょう労働組合</t>
  </si>
  <si>
    <t>01317</t>
  </si>
  <si>
    <t>自治労名寄市社会福祉事業団職員労働組合</t>
  </si>
  <si>
    <t>01318</t>
  </si>
  <si>
    <t>豊和会・一徹労働組合</t>
  </si>
  <si>
    <t>01319</t>
  </si>
  <si>
    <t>安全相互労働組合</t>
  </si>
  <si>
    <t>01320</t>
  </si>
  <si>
    <t>全国一般自動車教習所協議会</t>
  </si>
  <si>
    <t>01321</t>
  </si>
  <si>
    <t/>
  </si>
  <si>
    <t>むつ地区自治団体職員労働組合連合会</t>
  </si>
  <si>
    <t>鯵ケ沢町職員労働組合</t>
  </si>
  <si>
    <t>北部上北広域事務組合職員労働組合</t>
  </si>
  <si>
    <t>03075</t>
  </si>
  <si>
    <t>青森県社会保険非常勤職員労働組合</t>
  </si>
  <si>
    <t>03076</t>
  </si>
  <si>
    <t>グループホームアイ・アイ労働組合</t>
  </si>
  <si>
    <t>03077</t>
  </si>
  <si>
    <t>自治労全国一般青森労働組合</t>
  </si>
  <si>
    <t>03078</t>
  </si>
  <si>
    <t>自治労西和賀町職員組合</t>
  </si>
  <si>
    <t>金ヶ崎町臨時職員労働組合</t>
  </si>
  <si>
    <t>胆江地域農業共済職員労働組合</t>
  </si>
  <si>
    <t>岩手県土地改良事業団体連合会職員組合</t>
  </si>
  <si>
    <t>自治労岩手福祉ユニオン</t>
  </si>
  <si>
    <t>岩手県職業能力開発協会職員労働組合</t>
  </si>
  <si>
    <t>04085</t>
  </si>
  <si>
    <t>岩手県競馬組合職員組合</t>
  </si>
  <si>
    <t>04086</t>
  </si>
  <si>
    <t>岩手中小一般労働組合</t>
  </si>
  <si>
    <t>04087</t>
  </si>
  <si>
    <t>宮城県不忘園職員組合</t>
  </si>
  <si>
    <t>公立刈田綜合病院職員組合</t>
  </si>
  <si>
    <t>21世紀職業財団宮城労働組合</t>
  </si>
  <si>
    <t>財団法人結核予防会宮城県支部職員組合</t>
  </si>
  <si>
    <t>05072</t>
  </si>
  <si>
    <t>能代市公営企業職員労働組合</t>
  </si>
  <si>
    <t>06046</t>
  </si>
  <si>
    <t>秋田県国保連労働組合</t>
  </si>
  <si>
    <t>羽後町新職員組合</t>
  </si>
  <si>
    <t>秋田市総合振興公社職員労働組合</t>
  </si>
  <si>
    <t>佐藤病院職員労働組合</t>
  </si>
  <si>
    <t>06079</t>
  </si>
  <si>
    <t>田沢湖高原リフト労働組合</t>
  </si>
  <si>
    <t>06082</t>
  </si>
  <si>
    <t>上小阿仁村職員労働組合</t>
  </si>
  <si>
    <t>06097</t>
  </si>
  <si>
    <t>自治労秋田県本部公共サービスユニオン</t>
  </si>
  <si>
    <t>06098</t>
  </si>
  <si>
    <t>潟上市職員労働組合</t>
  </si>
  <si>
    <t>06099</t>
  </si>
  <si>
    <t>自治労山形県職員連合労働組合</t>
  </si>
  <si>
    <t>公立高畠病院職員労働組合</t>
  </si>
  <si>
    <t>鮭川村役場職員労働組合</t>
  </si>
  <si>
    <t>市町村職員共済組合職員労働組合</t>
  </si>
  <si>
    <t>自治労山形県本部直属支部</t>
  </si>
  <si>
    <t>最上広域市町村圏事務組合職員労働組合</t>
  </si>
  <si>
    <t>西村山広域行政事務組合寒河江地区ｸﾘｰﾝｾﾝﾀｰ職員労働組合</t>
  </si>
  <si>
    <t>山形市斎場労働組合</t>
  </si>
  <si>
    <t>寒河江社会福祉協議会労働組合</t>
  </si>
  <si>
    <t>自治労山形県本部公共サービスユニオン</t>
  </si>
  <si>
    <t>07074</t>
  </si>
  <si>
    <t>山形県結核成人病予防協会労働組合</t>
  </si>
  <si>
    <t>07075</t>
  </si>
  <si>
    <t>自治労全国一般山形労働組合</t>
  </si>
  <si>
    <t>07076</t>
  </si>
  <si>
    <t>総合福祉施設いきいきの郷労働組合</t>
  </si>
  <si>
    <t>07077</t>
  </si>
  <si>
    <t>山形県社会保険非常勤職員労働組合</t>
  </si>
  <si>
    <t>07078</t>
  </si>
  <si>
    <t>棚倉町職員労働組合</t>
  </si>
  <si>
    <t>下郷町職員労働組合</t>
  </si>
  <si>
    <t>磐梯町職員労働組合</t>
  </si>
  <si>
    <t>塙町職員労働組合</t>
  </si>
  <si>
    <t>本宮市職員労働組合</t>
  </si>
  <si>
    <t>石川町職員労働組合</t>
  </si>
  <si>
    <t>平田村職員労働組合</t>
  </si>
  <si>
    <t>自治労いわき市職員連合労働組合</t>
  </si>
  <si>
    <t>西郷村職員労働組合</t>
  </si>
  <si>
    <t>会津若松地方広域市町村圏整備組合職員労働組合</t>
  </si>
  <si>
    <t>東白衛生組合職員労働組合</t>
  </si>
  <si>
    <t>双葉地方広域市町村圏組合職員労働組合</t>
  </si>
  <si>
    <t>自治労須賀川市社会福祉協議会労働組合</t>
  </si>
  <si>
    <t>08120</t>
  </si>
  <si>
    <t>自治労郡山市職員労働組合</t>
  </si>
  <si>
    <t>(社)福島視覚障害者福祉会養護盲老人ﾎｰﾑ緑光園職員労働組合</t>
  </si>
  <si>
    <t>いわきコンピュータ・カレッジ労働組合</t>
  </si>
  <si>
    <t>自治労福島県林業公社職員労働組合</t>
  </si>
  <si>
    <t>自治労国見町社会福祉協議会職員労働組合</t>
  </si>
  <si>
    <t>08146</t>
  </si>
  <si>
    <t>臨職等内訳・対象</t>
  </si>
  <si>
    <t>ｅ</t>
  </si>
  <si>
    <t>ｉ</t>
  </si>
  <si>
    <t>ｆ</t>
  </si>
  <si>
    <t>ｈ</t>
  </si>
  <si>
    <t>ｆ</t>
  </si>
  <si>
    <t>0を入力</t>
  </si>
  <si>
    <t>（個人加盟ユニオンや合同労組などで、記入不可能と判断された場所が残るのは構いません）</t>
  </si>
  <si>
    <t>空欄あり許容</t>
  </si>
  <si>
    <t>［ａ正規職員における組合員対象数]＝[ｂ貴組合の組合員数]＋[ｄ未加入職員数]
　　となるように入力して下さい。</t>
  </si>
  <si>
    <t>同一団体内に臨時・非常勤等の単独労組がある単組の場合は、単独労組の「組織化対象数」および「組織人数」を除外して記入して下さい。</t>
  </si>
  <si>
    <t>自治労豊中放課後こどもクラブ指導員労働組合</t>
  </si>
  <si>
    <t>自治労豊中市給友会</t>
  </si>
  <si>
    <t>交野自立センター労働組合</t>
  </si>
  <si>
    <t>茨木市臨時･非常勤職員労働組合</t>
  </si>
  <si>
    <t>自治労交野市職員組合</t>
  </si>
  <si>
    <t>羽曳野病院非常勤労働組合</t>
  </si>
  <si>
    <t>高槻市図書館非常勤組合</t>
  </si>
  <si>
    <t>羽曳野市職員連合組合</t>
  </si>
  <si>
    <t>自治労豊中市医療事務委託労働組合</t>
  </si>
  <si>
    <t>30163</t>
  </si>
  <si>
    <t>日本モーターボート競走会労働組合</t>
  </si>
  <si>
    <t>高槻市水道サービス公社労働組合</t>
  </si>
  <si>
    <t>30189</t>
  </si>
  <si>
    <t>市立函館病院労働組合</t>
  </si>
  <si>
    <t>01037</t>
  </si>
  <si>
    <t>自治労岩見沢市立病院職員組合</t>
  </si>
  <si>
    <t>01038</t>
  </si>
  <si>
    <t>01039</t>
  </si>
  <si>
    <t>01040</t>
  </si>
  <si>
    <t>当別町職員組合</t>
  </si>
  <si>
    <t>01041</t>
  </si>
  <si>
    <t>自治労余市町職員労働組合</t>
  </si>
  <si>
    <t>01042</t>
  </si>
  <si>
    <t>倶知安町役場職員組合</t>
  </si>
  <si>
    <t>01043</t>
  </si>
  <si>
    <t>01044</t>
  </si>
  <si>
    <t>黒松内町職員組合</t>
  </si>
  <si>
    <t>01045</t>
  </si>
  <si>
    <t>岩内町職員組合</t>
  </si>
  <si>
    <t>01046</t>
  </si>
  <si>
    <t>比布町職員組合</t>
  </si>
  <si>
    <t>01047</t>
  </si>
  <si>
    <t>美深町職員組合</t>
  </si>
  <si>
    <t>01048</t>
  </si>
  <si>
    <t>上川町職員労働組合</t>
  </si>
  <si>
    <t>01049</t>
  </si>
  <si>
    <t>美瑛町職員組合</t>
  </si>
  <si>
    <t>01050</t>
  </si>
  <si>
    <t>羽幌町職員組合</t>
  </si>
  <si>
    <t>01051</t>
  </si>
  <si>
    <t>小平町職員組合</t>
  </si>
  <si>
    <t>01052</t>
  </si>
  <si>
    <t>苫前町職員組合</t>
  </si>
  <si>
    <t>01053</t>
  </si>
  <si>
    <t>01054</t>
  </si>
  <si>
    <t>自治労枝幸町役場職員組合</t>
  </si>
  <si>
    <t>01055</t>
  </si>
  <si>
    <t>01056</t>
  </si>
  <si>
    <t>中頓別町職員組合</t>
  </si>
  <si>
    <t>01059</t>
  </si>
  <si>
    <t>01060</t>
  </si>
  <si>
    <t>01061</t>
  </si>
  <si>
    <t>01062</t>
  </si>
  <si>
    <t>01063</t>
  </si>
  <si>
    <t>自治労七飯町労働組合連合会</t>
  </si>
  <si>
    <t>01065</t>
  </si>
  <si>
    <t>長万部町職員組合</t>
  </si>
  <si>
    <t>01066</t>
  </si>
  <si>
    <t>自治労森町職員労働組合</t>
  </si>
  <si>
    <t>01067</t>
  </si>
  <si>
    <t>江差町役場職員労働組合</t>
  </si>
  <si>
    <t>01068</t>
  </si>
  <si>
    <t>01069</t>
  </si>
  <si>
    <t>上砂川町職員労働組合</t>
  </si>
  <si>
    <t>（２）</t>
  </si>
  <si>
    <t>18180</t>
  </si>
  <si>
    <t>(医)藤美会すめらぎ職員労働組合</t>
  </si>
  <si>
    <t>市立大町総合病院職員労働組合</t>
  </si>
  <si>
    <t>18187</t>
  </si>
  <si>
    <t>全国一般長野地方労働組合</t>
  </si>
  <si>
    <t>18188</t>
  </si>
  <si>
    <t>富山市職員労働組合</t>
  </si>
  <si>
    <t>砺波市職員労働組合</t>
  </si>
  <si>
    <t>南砺市職員組合</t>
  </si>
  <si>
    <t>市立砺波総合病院職員労働組合</t>
  </si>
  <si>
    <t>砺波広域圏事務組合水道事業所職員労働組合</t>
  </si>
  <si>
    <t>砺波地方衛生施設組合職員労働組合</t>
  </si>
  <si>
    <t>滑川市文化･スポーツ振興財団労働組合</t>
  </si>
  <si>
    <t>あさひ総合病院委託医療事務労働組合</t>
  </si>
  <si>
    <t>19067</t>
  </si>
  <si>
    <t>自治労全国一般富山地方労働組合</t>
  </si>
  <si>
    <t>19069</t>
  </si>
  <si>
    <t>公立松任石川中央病院労働組合</t>
  </si>
  <si>
    <t>公立つるぎ病院労働組合</t>
  </si>
  <si>
    <t>羽咋病院職員労働組合</t>
  </si>
  <si>
    <t>ひなたぼっこ労働組合</t>
  </si>
  <si>
    <t>20060</t>
  </si>
  <si>
    <t>石川県社会福祉協議会職員労働組合</t>
  </si>
  <si>
    <t>20061</t>
  </si>
  <si>
    <t>能越ケーブルネット労働組合</t>
  </si>
  <si>
    <t>20062</t>
  </si>
  <si>
    <t>はくい福祉会労働組合</t>
  </si>
  <si>
    <t>20063</t>
  </si>
  <si>
    <t>全国一般石川地方労働組合</t>
  </si>
  <si>
    <t>20064</t>
  </si>
  <si>
    <t>福井県福祉事業団ｺﾛﾆｰ職員労働組合</t>
  </si>
  <si>
    <t>武生三国ﾓｰﾀｰﾎﾞｰﾄ競走施行組合職員労働組合</t>
  </si>
  <si>
    <t>越前市シルバ－人材センタ－職員労働組合</t>
  </si>
  <si>
    <t>大野市社会福祉協議会職員労働組合</t>
  </si>
  <si>
    <t>越前市文化振興・施設管理事業団職員労働組合</t>
  </si>
  <si>
    <t>越前市公共サービスユニオン</t>
  </si>
  <si>
    <t>21064</t>
  </si>
  <si>
    <t>福井県丹南広域組合職員組合</t>
  </si>
  <si>
    <t>21065</t>
  </si>
  <si>
    <t>全国一般福井地方労働組合</t>
  </si>
  <si>
    <t>21066</t>
  </si>
  <si>
    <t>坂井市臨時職員労働組合</t>
  </si>
  <si>
    <t>21067</t>
  </si>
  <si>
    <t>静岡県職労連合・静岡県職員組合</t>
  </si>
  <si>
    <t>西伊豆町職員組合</t>
  </si>
  <si>
    <t>浜松市公社職員労働組合</t>
  </si>
  <si>
    <t>22049</t>
  </si>
  <si>
    <t>静岡県職労連合静岡県社会福祉協議会職員労働組合</t>
  </si>
  <si>
    <t>22054</t>
  </si>
  <si>
    <t>富士宮市振興公社労働組合</t>
  </si>
  <si>
    <t>22059</t>
  </si>
  <si>
    <t>富士市施設利用振興公社労働組合</t>
  </si>
  <si>
    <t>22060</t>
  </si>
  <si>
    <t>沼津夜間救急医療センター労働組合</t>
  </si>
  <si>
    <t>22061</t>
  </si>
  <si>
    <t>静岡県国民健康保険団体連合会職員労働組合</t>
  </si>
  <si>
    <t>22062</t>
  </si>
  <si>
    <t>富士宮市水道労働組合</t>
  </si>
  <si>
    <t>22063</t>
  </si>
  <si>
    <t>自治労袋井市立袋井市民病院職員組合</t>
  </si>
  <si>
    <t>22065</t>
  </si>
  <si>
    <t>静岡県職労連合・静岡県立静岡がんセンター労働組合</t>
  </si>
  <si>
    <t>22066</t>
  </si>
  <si>
    <t>自治労名古屋市連合労働組合</t>
  </si>
  <si>
    <t>自治労名古屋市文化施設労働組合</t>
  </si>
  <si>
    <t>自治労海部地区環境事務組合職員労働組合</t>
  </si>
  <si>
    <t>自治労メディカルパーソナルサーヴィシィーズユニオン</t>
  </si>
  <si>
    <t>日本モーターボート競走会労働組合愛知県支部</t>
  </si>
  <si>
    <t>23083</t>
  </si>
  <si>
    <t>自治労全国一般評議会愛知地方労働組合</t>
  </si>
  <si>
    <t>芽室町職員組合</t>
  </si>
  <si>
    <t>01205</t>
  </si>
  <si>
    <t>01206</t>
  </si>
  <si>
    <t>白老町職員労働組合</t>
  </si>
  <si>
    <t>01207</t>
  </si>
  <si>
    <t>音更町職員組合</t>
  </si>
  <si>
    <t>自治労大阪府本部書記労働組合</t>
  </si>
  <si>
    <t>30107</t>
  </si>
  <si>
    <t>コミュニティ協会職員労働組合</t>
  </si>
  <si>
    <t>30109</t>
  </si>
  <si>
    <t>30112</t>
  </si>
  <si>
    <t>大阪市民共済会労働組合</t>
  </si>
  <si>
    <t>30113</t>
  </si>
  <si>
    <t>大阪府国民健康保険団体連合会職員労働組合</t>
  </si>
  <si>
    <t>30114</t>
  </si>
  <si>
    <t>自治労堺市職員労働組合</t>
  </si>
  <si>
    <t>30115</t>
  </si>
  <si>
    <t>大阪社会医療センター労働組合</t>
  </si>
  <si>
    <t>30116</t>
  </si>
  <si>
    <t>自治労枚方市共闘労働組合</t>
  </si>
  <si>
    <t>30117</t>
  </si>
  <si>
    <t>太子町職員組合</t>
  </si>
  <si>
    <t>30118</t>
  </si>
  <si>
    <t>茨木市保育ネットワークユニオン</t>
  </si>
  <si>
    <t>30119</t>
  </si>
  <si>
    <t>茨木市職員組合</t>
  </si>
  <si>
    <t>30120</t>
  </si>
  <si>
    <t>松原市職員組合</t>
  </si>
  <si>
    <t>30121</t>
  </si>
  <si>
    <t>大東市職員組合</t>
  </si>
  <si>
    <t>30123</t>
  </si>
  <si>
    <t>寝屋川市役所職員労働組合</t>
  </si>
  <si>
    <t>30124</t>
  </si>
  <si>
    <t>30126</t>
  </si>
  <si>
    <t>自治労泉佐野市職員組合</t>
  </si>
  <si>
    <t>30127</t>
  </si>
  <si>
    <t>自治労和泉市職員組合</t>
  </si>
  <si>
    <t>30129</t>
  </si>
  <si>
    <t>大阪市都市建設技術協会職員労働組合</t>
  </si>
  <si>
    <t>30130</t>
  </si>
  <si>
    <t>30131</t>
  </si>
  <si>
    <t>30133</t>
  </si>
  <si>
    <t>大阪市教育振興公社労働組合</t>
  </si>
  <si>
    <t>30134</t>
  </si>
  <si>
    <t>豊中市福祉公社労働組合</t>
  </si>
  <si>
    <t>30135</t>
  </si>
  <si>
    <t>30136</t>
  </si>
  <si>
    <t>高槻市立保育所保育スタッフ労働組合</t>
  </si>
  <si>
    <t>30137</t>
  </si>
  <si>
    <t>30138</t>
  </si>
  <si>
    <t>高槻市社会福祉協議会職員組合</t>
  </si>
  <si>
    <t>30141</t>
  </si>
  <si>
    <t>市立池田病院職員組合</t>
  </si>
  <si>
    <t>30143</t>
  </si>
  <si>
    <t>30145</t>
  </si>
  <si>
    <t>30146</t>
  </si>
  <si>
    <t>四條畷市立保育所パート保母労働組合</t>
  </si>
  <si>
    <t>30148</t>
  </si>
  <si>
    <t>箕面市社会福祉協議会職員労働組合</t>
  </si>
  <si>
    <t>30149</t>
  </si>
  <si>
    <t>富田林市職員ユニオン</t>
  </si>
  <si>
    <t>30151</t>
  </si>
  <si>
    <t>高槻市社会福祉事業団労働組合</t>
  </si>
  <si>
    <t>30152</t>
  </si>
  <si>
    <t>30154</t>
  </si>
  <si>
    <t>日本ヘルス工業大阪労働組合</t>
  </si>
  <si>
    <t>30155</t>
  </si>
  <si>
    <t>徳風会職員労働組合</t>
  </si>
  <si>
    <t>30156</t>
  </si>
  <si>
    <t>30157</t>
  </si>
  <si>
    <t>千早赤阪村職員組合</t>
  </si>
  <si>
    <t>30159</t>
  </si>
  <si>
    <t>八尾市清協公社労働組合</t>
  </si>
  <si>
    <t>30160</t>
  </si>
  <si>
    <t>大阪市食肉市場労働組合</t>
  </si>
  <si>
    <t>30161</t>
  </si>
  <si>
    <t>30162</t>
  </si>
  <si>
    <t>豊中市学校司書労働組合</t>
  </si>
  <si>
    <t>30165</t>
  </si>
  <si>
    <t>ドーンセンター労働組合</t>
  </si>
  <si>
    <t>30166</t>
  </si>
  <si>
    <t>みなと寮職員労働組合</t>
  </si>
  <si>
    <t>大阪予防医学協会職員組合</t>
  </si>
  <si>
    <t>30170</t>
  </si>
  <si>
    <t>記入にあたって不明の場合には、各都道府県本部担当者に問い合わせの上、正確に記入して下さい。</t>
  </si>
  <si>
    <t>記入の参考のため、別紙の「調査票の記入のしかた」を用意しています。記入される前にご参照下さい。また本調査票にも設問により注記を用意しています。</t>
  </si>
  <si>
    <t>質問の記入漏れおよび間違った記入があった場合は、後日、問い合わせをします。質問、注記および「調査票の記入のしかた」をよく読んで、記入漏れ、記入間違いのないようにご記入下さい。</t>
  </si>
  <si>
    <t xml:space="preserve">1
</t>
  </si>
  <si>
    <t xml:space="preserve">3
</t>
  </si>
  <si>
    <t xml:space="preserve">4
</t>
  </si>
  <si>
    <t xml:space="preserve">5
</t>
  </si>
  <si>
    <r>
      <t>調査票の記入にあたって特に断り書きのない場合には、</t>
    </r>
    <r>
      <rPr>
        <u val="single"/>
        <sz val="11"/>
        <color indexed="10"/>
        <rFont val="ＭＳ Ｐ明朝"/>
        <family val="1"/>
      </rPr>
      <t>2009年６月30日現在</t>
    </r>
    <r>
      <rPr>
        <sz val="11"/>
        <rFont val="ＭＳ Ｐ明朝"/>
        <family val="1"/>
      </rPr>
      <t>の貴組合の状況についてご記入下さい。</t>
    </r>
  </si>
  <si>
    <t>32140</t>
  </si>
  <si>
    <t>加西市嘱託事務職員労働組合</t>
  </si>
  <si>
    <t>32141</t>
  </si>
  <si>
    <t>加西市幼・保嘱託職員労働組合</t>
  </si>
  <si>
    <t>32142</t>
  </si>
  <si>
    <t>加西市嘱託調理・校務員労働組合</t>
  </si>
  <si>
    <t>32146</t>
  </si>
  <si>
    <t>32147</t>
  </si>
  <si>
    <t>芦屋市嘱託職員ユニオン</t>
  </si>
  <si>
    <t>32149</t>
  </si>
  <si>
    <t>宝塚市臨時職員労働組合</t>
  </si>
  <si>
    <t>32150</t>
  </si>
  <si>
    <t>赤穂市社会福祉協議会労働組合</t>
  </si>
  <si>
    <t>32151</t>
  </si>
  <si>
    <t>たんぽぽ姫路労働組合</t>
  </si>
  <si>
    <t>32152</t>
  </si>
  <si>
    <t>自治労兵庫県本部直属支部</t>
  </si>
  <si>
    <t>32154</t>
  </si>
  <si>
    <t>兵庫県国際交流協会労働組合</t>
  </si>
  <si>
    <t>32155</t>
  </si>
  <si>
    <t>ひょうごケアユニオン</t>
  </si>
  <si>
    <t>32157</t>
  </si>
  <si>
    <t>尼崎競艇労働組合</t>
  </si>
  <si>
    <t>32158</t>
  </si>
  <si>
    <t>阪神公営競走労働組合</t>
  </si>
  <si>
    <t>32159</t>
  </si>
  <si>
    <t>三田市民病院委託医療事務労働組合</t>
  </si>
  <si>
    <t>32161</t>
  </si>
  <si>
    <t>公立八鹿病院職員組合</t>
  </si>
  <si>
    <t>32167</t>
  </si>
  <si>
    <t>高砂市社会福祉協議会労働組合</t>
  </si>
  <si>
    <t>32170</t>
  </si>
  <si>
    <t>公立神崎総合病院職員組合</t>
  </si>
  <si>
    <t>32172</t>
  </si>
  <si>
    <t>32173</t>
  </si>
  <si>
    <t>兵庫県市町村職員共済組合関連合同労働組合</t>
  </si>
  <si>
    <t>32174</t>
  </si>
  <si>
    <t>姫路市社会福祉事業団労働組合</t>
  </si>
  <si>
    <t>32175</t>
  </si>
  <si>
    <t>32176</t>
  </si>
  <si>
    <t>加東市臨時・嘱託等職員労働組合</t>
  </si>
  <si>
    <t>32177</t>
  </si>
  <si>
    <t>明石市消費生活相談員労働組合</t>
  </si>
  <si>
    <t>32178</t>
  </si>
  <si>
    <t>32179</t>
  </si>
  <si>
    <t>神戸みのりの公社労働組合</t>
  </si>
  <si>
    <t>32180</t>
  </si>
  <si>
    <t>姫路市関連北部労働組合</t>
  </si>
  <si>
    <t>32182</t>
  </si>
  <si>
    <t>新温泉町臨時等職員労働組合</t>
  </si>
  <si>
    <t>32183</t>
  </si>
  <si>
    <t>明石愛老園労働組合</t>
  </si>
  <si>
    <t>32184</t>
  </si>
  <si>
    <t>たつの市臨時・嘱託等職員労働組合</t>
  </si>
  <si>
    <t>33001</t>
  </si>
  <si>
    <t>岡山県職員労働組合</t>
  </si>
  <si>
    <t>33002</t>
  </si>
  <si>
    <t>岡山県企業局労働組合</t>
  </si>
  <si>
    <t>33004</t>
  </si>
  <si>
    <t>岡山市現業労働組合</t>
  </si>
  <si>
    <t>33006</t>
  </si>
  <si>
    <t>津山市職員労働組合</t>
  </si>
  <si>
    <t>33008</t>
  </si>
  <si>
    <t>総社市職員組合</t>
  </si>
  <si>
    <t>33029</t>
  </si>
  <si>
    <t>真庭市職員労働組合</t>
  </si>
  <si>
    <t>33047</t>
  </si>
  <si>
    <t>自治労美咲町職員労働組合</t>
  </si>
  <si>
    <t>自治労美作市職員労働組合</t>
  </si>
  <si>
    <t>33053</t>
  </si>
  <si>
    <t>早島町職員組合</t>
  </si>
  <si>
    <t>33057</t>
  </si>
  <si>
    <t>自治労倉敷市職員組合</t>
  </si>
  <si>
    <t>33063</t>
  </si>
  <si>
    <t>自治労備前市職員労働組合</t>
  </si>
  <si>
    <t>33064</t>
  </si>
  <si>
    <t>自治労鏡野町職員組合</t>
  </si>
  <si>
    <t>33069</t>
  </si>
  <si>
    <t>浅口市職員組合</t>
  </si>
  <si>
    <t>33071</t>
  </si>
  <si>
    <t>奈義町職員組合</t>
  </si>
  <si>
    <t>33072</t>
  </si>
  <si>
    <t>久米南町職員組合</t>
  </si>
  <si>
    <t>33073</t>
  </si>
  <si>
    <t>岡山県市町村職員共済組合職員組合</t>
  </si>
  <si>
    <t>33075</t>
  </si>
  <si>
    <t>津山市公社職員労働組合</t>
  </si>
  <si>
    <t>33076</t>
  </si>
  <si>
    <t>新庄村職員組合</t>
  </si>
  <si>
    <t>33077</t>
  </si>
  <si>
    <t>33081</t>
  </si>
  <si>
    <t>１ページ</t>
  </si>
  <si>
    <t>２ページ</t>
  </si>
  <si>
    <t>３ページ</t>
  </si>
  <si>
    <t>４ページ</t>
  </si>
  <si>
    <t>５ページ</t>
  </si>
  <si>
    <t>６ページ</t>
  </si>
  <si>
    <t>７ページ</t>
  </si>
  <si>
    <t>８ページ</t>
  </si>
  <si>
    <t>eフルタイム</t>
  </si>
  <si>
    <t>ガス</t>
  </si>
  <si>
    <t>(2)ホームページ</t>
  </si>
  <si>
    <t>登録
番号</t>
  </si>
  <si>
    <t>01</t>
  </si>
  <si>
    <t>02</t>
  </si>
  <si>
    <t>03</t>
  </si>
  <si>
    <t>04</t>
  </si>
  <si>
    <t>05</t>
  </si>
  <si>
    <t>06</t>
  </si>
  <si>
    <t>07</t>
  </si>
  <si>
    <t>08</t>
  </si>
  <si>
    <t>09</t>
  </si>
  <si>
    <t>10</t>
  </si>
  <si>
    <t>11</t>
  </si>
  <si>
    <t>12</t>
  </si>
  <si>
    <t>13</t>
  </si>
  <si>
    <t>99</t>
  </si>
  <si>
    <t>西興部村役場職員組合</t>
  </si>
  <si>
    <t>01180</t>
  </si>
  <si>
    <t>弟子屈町役場職員組合</t>
  </si>
  <si>
    <t>01181</t>
  </si>
  <si>
    <t>胆振東部日高西部衛生組合職員労働組合</t>
  </si>
  <si>
    <t>01182</t>
  </si>
  <si>
    <t>自治労北広島市職員労働組合</t>
  </si>
  <si>
    <t>01183</t>
  </si>
  <si>
    <t>01185</t>
  </si>
  <si>
    <t>島牧村職員組合</t>
  </si>
  <si>
    <t>01187</t>
  </si>
  <si>
    <t>更別村役場職員組合</t>
  </si>
  <si>
    <t>01188</t>
  </si>
  <si>
    <t>自治労石狩市職員労働組合</t>
  </si>
  <si>
    <t>01190</t>
  </si>
  <si>
    <t>鹿追町役場職員組合</t>
  </si>
  <si>
    <t>01191</t>
  </si>
  <si>
    <t>自治労洞爺湖町職員労働組合連合会</t>
  </si>
  <si>
    <t>01192</t>
  </si>
  <si>
    <t>鶴居村役場職員組合</t>
  </si>
  <si>
    <t>01193</t>
  </si>
  <si>
    <t>和寒町職員労働組合</t>
  </si>
  <si>
    <t>01194</t>
  </si>
  <si>
    <t>仁木町役場職員組合</t>
  </si>
  <si>
    <t>01195</t>
  </si>
  <si>
    <t>清水町役場職員組合</t>
  </si>
  <si>
    <t>01197</t>
  </si>
  <si>
    <t>共和町職員組合</t>
  </si>
  <si>
    <t>01198</t>
  </si>
  <si>
    <t>01199</t>
  </si>
  <si>
    <t>当麻町役場職員組合</t>
  </si>
  <si>
    <t>01200</t>
  </si>
  <si>
    <t>天塩町職員組合</t>
  </si>
  <si>
    <t>01201</t>
  </si>
  <si>
    <t>赤井川村役場職員組合</t>
  </si>
  <si>
    <t>01202</t>
  </si>
  <si>
    <t>01203</t>
  </si>
  <si>
    <t>上富良野町職員組合</t>
  </si>
  <si>
    <t>01204</t>
  </si>
  <si>
    <t>05010</t>
  </si>
  <si>
    <t>南三陸町職員組合</t>
  </si>
  <si>
    <t>05011</t>
  </si>
  <si>
    <t>岩沼市職員労働組合</t>
  </si>
  <si>
    <t>05014</t>
  </si>
  <si>
    <t>東松島市職員組合</t>
  </si>
  <si>
    <t>05015</t>
  </si>
  <si>
    <t>05016</t>
  </si>
  <si>
    <t>大崎市職員労働組合</t>
  </si>
  <si>
    <t>05017</t>
  </si>
  <si>
    <t>名取市職員労働組合</t>
  </si>
  <si>
    <t>05018</t>
  </si>
  <si>
    <t>七ヶ宿町職員組合</t>
  </si>
  <si>
    <t>05021</t>
  </si>
  <si>
    <t>角田市職員労働組合</t>
  </si>
  <si>
    <t>05025</t>
  </si>
  <si>
    <t>大郷町職員組合</t>
  </si>
  <si>
    <t>05029</t>
  </si>
  <si>
    <t>気仙沼市ガス水道労働組合</t>
  </si>
  <si>
    <t>05030</t>
  </si>
  <si>
    <t>加美町職員組合</t>
  </si>
  <si>
    <t>05034</t>
  </si>
  <si>
    <t>本吉町職員組合</t>
  </si>
  <si>
    <t>05036</t>
  </si>
  <si>
    <t>仙南地域広域行政事務組合職員組合</t>
  </si>
  <si>
    <t>05037</t>
  </si>
  <si>
    <t>05039</t>
  </si>
  <si>
    <t>仙台市立学校職員労働組合</t>
  </si>
  <si>
    <t>05040</t>
  </si>
  <si>
    <t>気仙沼市立病院職員労働組合</t>
  </si>
  <si>
    <t>05042</t>
  </si>
  <si>
    <t>宮城県本部直属支部</t>
  </si>
  <si>
    <t>05043</t>
  </si>
  <si>
    <t>自治労宮城県社会福祉協議会労働組合</t>
  </si>
  <si>
    <t>05045</t>
  </si>
  <si>
    <t>登米市職員組合</t>
  </si>
  <si>
    <t>05046</t>
  </si>
  <si>
    <t>宮城県市町村職員共済組合職員労働組合</t>
  </si>
  <si>
    <t>05047</t>
  </si>
  <si>
    <t>05048</t>
  </si>
  <si>
    <t>栗原市職員労働組合</t>
  </si>
  <si>
    <t>05050</t>
  </si>
  <si>
    <t>宮城県国民健康保険団体連合会職員組合</t>
  </si>
  <si>
    <t>05051</t>
  </si>
  <si>
    <t>大崎広域職員労働組合</t>
  </si>
  <si>
    <t>05052</t>
  </si>
  <si>
    <t>村田町職員組合</t>
  </si>
  <si>
    <t>05054</t>
  </si>
  <si>
    <t>松島町職員組合</t>
  </si>
  <si>
    <t>05057</t>
  </si>
  <si>
    <t>仙台市環境整備公社労働組合</t>
  </si>
  <si>
    <t>公立岩瀬病院労働組合</t>
  </si>
  <si>
    <t>08102</t>
  </si>
  <si>
    <t>08104</t>
  </si>
  <si>
    <t>08105</t>
  </si>
  <si>
    <t>柳津町職員労働組合</t>
  </si>
  <si>
    <t>08107</t>
  </si>
  <si>
    <t>白河地方広域市町村圏整備組合職員労働組合</t>
  </si>
  <si>
    <t>08110</t>
  </si>
  <si>
    <t>西部環境衛生処理組合職員労働組合</t>
  </si>
  <si>
    <t>08111</t>
  </si>
  <si>
    <t>08112</t>
  </si>
  <si>
    <t>自治労福島県本部直属支部</t>
  </si>
  <si>
    <t>08115</t>
  </si>
  <si>
    <t>自治労西白河地方衛生処理一部事務組合職員労働組合</t>
  </si>
  <si>
    <t>08117</t>
  </si>
  <si>
    <t>田村広域行政組合職員労働組合</t>
  </si>
  <si>
    <t>08118</t>
  </si>
  <si>
    <t>08124</t>
  </si>
  <si>
    <t>福島県国民健康保険団体連合会職員労働組合</t>
  </si>
  <si>
    <t>08125</t>
  </si>
  <si>
    <t>いわき市社会福祉施設事業団職員労働組合</t>
  </si>
  <si>
    <t>08126</t>
  </si>
  <si>
    <t>自治労会津美里町職員労働組合</t>
  </si>
  <si>
    <t>08128</t>
  </si>
  <si>
    <t>08129</t>
  </si>
  <si>
    <t>福島県社会福祉事業団職員労働組合</t>
  </si>
  <si>
    <t>08130</t>
  </si>
  <si>
    <t>福島県土地改良事業団体連合会職員労働組合</t>
  </si>
  <si>
    <t>08131</t>
  </si>
  <si>
    <t>自治労いわき市立病院嘱託職員労働組合</t>
  </si>
  <si>
    <t>08132</t>
  </si>
  <si>
    <t>自治労会津若松市観光公社職員労働組合</t>
  </si>
  <si>
    <t>08133</t>
  </si>
  <si>
    <t>自治労喜多方市社会福祉協議会職員労働組合</t>
  </si>
  <si>
    <t>08134</t>
  </si>
  <si>
    <t>08135</t>
  </si>
  <si>
    <t>福島県社会福祉協議会職員組合</t>
  </si>
  <si>
    <t>08136</t>
  </si>
  <si>
    <t>相馬地方広域水道企業団職員組合</t>
  </si>
  <si>
    <t>08137</t>
  </si>
  <si>
    <t>自治労福島県農業振興公社労働組合</t>
  </si>
  <si>
    <t>08138</t>
  </si>
  <si>
    <t>双葉地方水道企業団職員労働組合</t>
  </si>
  <si>
    <t>08139</t>
  </si>
  <si>
    <t>自治労いわき市社会福祉協議会職員労働組合</t>
  </si>
  <si>
    <t>08140</t>
  </si>
  <si>
    <t>08141</t>
  </si>
  <si>
    <t>08142</t>
  </si>
  <si>
    <t>自治労福島県公共サービスユニオン</t>
  </si>
  <si>
    <t>08144</t>
  </si>
  <si>
    <t>佐賀県社会福祉ユニオン</t>
  </si>
  <si>
    <t>43060</t>
  </si>
  <si>
    <t>夢の里労働組合</t>
  </si>
  <si>
    <t>43061</t>
  </si>
  <si>
    <t>有田町職員労働組合</t>
  </si>
  <si>
    <t>43062</t>
  </si>
  <si>
    <t>佐賀競馬従業員労働組合</t>
  </si>
  <si>
    <t>43063</t>
  </si>
  <si>
    <t>43066</t>
  </si>
  <si>
    <t>多久市学校給食振興会職員労働組合</t>
  </si>
  <si>
    <t>43067</t>
  </si>
  <si>
    <t>唐津競艇場従業員労働組合</t>
  </si>
  <si>
    <t>43069</t>
  </si>
  <si>
    <t>佐賀県三公社職員労働組合</t>
  </si>
  <si>
    <t>44001</t>
  </si>
  <si>
    <t>44004</t>
  </si>
  <si>
    <t>44005</t>
  </si>
  <si>
    <t>島原市役所職員組合</t>
  </si>
  <si>
    <t>44006</t>
  </si>
  <si>
    <t>44007</t>
  </si>
  <si>
    <t>佐世保市役所職員組合</t>
  </si>
  <si>
    <t>44008</t>
  </si>
  <si>
    <t>自治労平戸市職員組合</t>
  </si>
  <si>
    <t>44009</t>
  </si>
  <si>
    <t>松浦市役所職員組合</t>
  </si>
  <si>
    <t>44010</t>
  </si>
  <si>
    <t>五島市職員労働組合</t>
  </si>
  <si>
    <t>44011</t>
  </si>
  <si>
    <t>44016</t>
  </si>
  <si>
    <t>自治労西海市職員組合</t>
  </si>
  <si>
    <t>44017</t>
  </si>
  <si>
    <t>44020</t>
  </si>
  <si>
    <t>江迎町職員労働組合</t>
  </si>
  <si>
    <t>44022</t>
  </si>
  <si>
    <t>波佐見町職員組合</t>
  </si>
  <si>
    <t>44025</t>
  </si>
  <si>
    <t>壱岐市職員組合</t>
  </si>
  <si>
    <t>44026</t>
  </si>
  <si>
    <t>44029</t>
  </si>
  <si>
    <t>岡山県中部環境施設組合職員労働組合</t>
  </si>
  <si>
    <t>33095</t>
  </si>
  <si>
    <t>岡山市幼稚園嘱託用務員労働組合</t>
  </si>
  <si>
    <t>33099</t>
  </si>
  <si>
    <t>岡山県広域水道企業団職員労働組合</t>
  </si>
  <si>
    <t>33104</t>
  </si>
  <si>
    <t>鏡野町社会福祉協議会職員労働組合</t>
  </si>
  <si>
    <t>33105</t>
  </si>
  <si>
    <t>美作市社会福祉協議会職員労働組合</t>
  </si>
  <si>
    <t>34001</t>
  </si>
  <si>
    <t>自治労広島県職員労働組合</t>
  </si>
  <si>
    <t>34002</t>
  </si>
  <si>
    <t>自治労広島市労働組合</t>
  </si>
  <si>
    <t>34003</t>
  </si>
  <si>
    <t>呉市職員労働組合</t>
  </si>
  <si>
    <t>都道府県名</t>
  </si>
  <si>
    <t>39078</t>
  </si>
  <si>
    <t>阿北特別養護老人ホーム職員労働組合</t>
  </si>
  <si>
    <t>39081</t>
  </si>
  <si>
    <t>全日本自治団体労働組合</t>
  </si>
  <si>
    <t>＜Ｅｘｃｅｌの調査票での回答方法＞</t>
  </si>
  <si>
    <t>米沢市職員労働組合</t>
  </si>
  <si>
    <t>07006</t>
  </si>
  <si>
    <t>鶴岡市職員労働組合</t>
  </si>
  <si>
    <t>07007</t>
  </si>
  <si>
    <t>新庄市職員労働組合</t>
  </si>
  <si>
    <t>07008</t>
  </si>
  <si>
    <t>寒河江市職員労働組合</t>
  </si>
  <si>
    <t>07009</t>
  </si>
  <si>
    <t>村山市職員労働組合</t>
  </si>
  <si>
    <t>07010</t>
  </si>
  <si>
    <t>上山市職員労働組合</t>
  </si>
  <si>
    <t>07011</t>
  </si>
  <si>
    <t>長井市職員労働組合</t>
  </si>
  <si>
    <t>07012</t>
  </si>
  <si>
    <t>天童市職員労働組合</t>
  </si>
  <si>
    <t>07013</t>
  </si>
  <si>
    <t>東根市職員労働組合</t>
  </si>
  <si>
    <t>07014</t>
  </si>
  <si>
    <t>飯豊町職員労働組合</t>
  </si>
  <si>
    <t>07015</t>
  </si>
  <si>
    <t>中山町職員労働組合</t>
  </si>
  <si>
    <t>07016</t>
  </si>
  <si>
    <t>山辺町職員労働組合</t>
  </si>
  <si>
    <t>07017</t>
  </si>
  <si>
    <t>高畠町職員労働組合</t>
  </si>
  <si>
    <t>07018</t>
  </si>
  <si>
    <t>庄内町職員労働組合</t>
  </si>
  <si>
    <t>07023</t>
  </si>
  <si>
    <t>遊佐町職員労働組合</t>
  </si>
  <si>
    <t>07026</t>
  </si>
  <si>
    <t>三川町職員労働組合</t>
  </si>
  <si>
    <t>07028</t>
  </si>
  <si>
    <t>戸沢村職員労働組合</t>
  </si>
  <si>
    <t>07031</t>
  </si>
  <si>
    <t>置賜総合病院職員労働組合</t>
  </si>
  <si>
    <t>07032</t>
  </si>
  <si>
    <t>白鷹町役場職員労働組合</t>
  </si>
  <si>
    <t>07034</t>
  </si>
  <si>
    <t>舟形町役場職員労働組合</t>
  </si>
  <si>
    <t>07035</t>
  </si>
  <si>
    <t>尾花沢市職員労働組合</t>
  </si>
  <si>
    <t>07036</t>
  </si>
  <si>
    <t>最上町役場職員労働組合</t>
  </si>
  <si>
    <t>07037</t>
  </si>
  <si>
    <t>07038</t>
  </si>
  <si>
    <t>大石田町職員労働組合</t>
  </si>
  <si>
    <t>07039</t>
  </si>
  <si>
    <t>西川町職員労働組合</t>
  </si>
  <si>
    <t>07041</t>
  </si>
  <si>
    <t>南陽市職員労働組合</t>
  </si>
  <si>
    <t>07042</t>
  </si>
  <si>
    <t>酒田市水道労働組合</t>
  </si>
  <si>
    <t>07043</t>
  </si>
  <si>
    <t>川西町職員労働組合</t>
  </si>
  <si>
    <t>07044</t>
  </si>
  <si>
    <t>07045</t>
  </si>
  <si>
    <t>07046</t>
  </si>
  <si>
    <t>小国町職員組合</t>
  </si>
  <si>
    <t>07047</t>
  </si>
  <si>
    <t>河北町職員組合</t>
  </si>
  <si>
    <t>07048</t>
  </si>
  <si>
    <t>朝日町職員労働組合</t>
  </si>
  <si>
    <t>07049</t>
  </si>
  <si>
    <t>大江町職員労働組合</t>
  </si>
  <si>
    <t>07050</t>
  </si>
  <si>
    <t>金山町職員労働組合</t>
  </si>
  <si>
    <t>07054</t>
  </si>
  <si>
    <t>真室川町職員労働組合</t>
  </si>
  <si>
    <t>07056</t>
  </si>
  <si>
    <t>置賜広域行政事務組合職員労働組合</t>
  </si>
  <si>
    <t>07057</t>
  </si>
  <si>
    <t>東根市外二市一町共立衛生処理職員労働組合</t>
  </si>
  <si>
    <t>07058</t>
  </si>
  <si>
    <t>07059</t>
  </si>
  <si>
    <t>フルタイムの職員数</t>
  </si>
  <si>
    <t>ｇ</t>
  </si>
  <si>
    <t>ｈ</t>
  </si>
  <si>
    <t>ｊ</t>
  </si>
  <si>
    <t>一致しない</t>
  </si>
  <si>
    <t>職員内訳完了</t>
  </si>
  <si>
    <t>組合員数計が上回る</t>
  </si>
  <si>
    <t>組合員内訳完了:1</t>
  </si>
  <si>
    <t>職員数上限</t>
  </si>
  <si>
    <t>職員</t>
  </si>
  <si>
    <t>組合員</t>
  </si>
  <si>
    <t>.</t>
  </si>
  <si>
    <t>組合員内訳に不一致</t>
  </si>
  <si>
    <t>空欄あり：</t>
  </si>
  <si>
    <t>誤記あり：</t>
  </si>
  <si>
    <t>御船町役場職員組合</t>
  </si>
  <si>
    <t>47069</t>
  </si>
  <si>
    <t>合志市職員組合</t>
  </si>
  <si>
    <t>47070</t>
  </si>
  <si>
    <t>南小国町職員組合</t>
  </si>
  <si>
    <t>47071</t>
  </si>
  <si>
    <t>南阿蘇村職員組合</t>
  </si>
  <si>
    <t>47074</t>
  </si>
  <si>
    <t>八代市職員労働組合</t>
  </si>
  <si>
    <t>47075</t>
  </si>
  <si>
    <t>宇城市職員労働組合</t>
  </si>
  <si>
    <t>47078</t>
  </si>
  <si>
    <t>植木町職員組合</t>
  </si>
  <si>
    <t>47082</t>
  </si>
  <si>
    <t>公立多良木病院労働組合</t>
  </si>
  <si>
    <t>47083</t>
  </si>
  <si>
    <t>産山村職員組合</t>
  </si>
  <si>
    <t>47088</t>
  </si>
  <si>
    <t>氷川町職員組合</t>
  </si>
  <si>
    <t>47089</t>
  </si>
  <si>
    <t>47092</t>
  </si>
  <si>
    <t>宇土市職員組合</t>
  </si>
  <si>
    <t>06073</t>
  </si>
  <si>
    <t>06075</t>
  </si>
  <si>
    <t>タイセイ労働組合</t>
  </si>
  <si>
    <t>06076</t>
  </si>
  <si>
    <t>大館塵芥労働組合</t>
  </si>
  <si>
    <t>06077</t>
  </si>
  <si>
    <t>鹿角広域行政職員労働組合</t>
  </si>
  <si>
    <t>06078</t>
  </si>
  <si>
    <t>秋田県林業公社職員労働組合</t>
  </si>
  <si>
    <t>06080</t>
  </si>
  <si>
    <t>大潟村カントリーエレベーター公社労働組合</t>
  </si>
  <si>
    <t>06081</t>
  </si>
  <si>
    <t>横手興生病院労働組合</t>
  </si>
  <si>
    <t>06084</t>
  </si>
  <si>
    <t>あきた企業活性化センター労働組合</t>
  </si>
  <si>
    <t>06086</t>
  </si>
  <si>
    <t>秋田県林業コンサルタント職員労働組合</t>
  </si>
  <si>
    <t>06087</t>
  </si>
  <si>
    <t>特別養護老人ホーム希望苑職員労働組合</t>
  </si>
  <si>
    <t>06089</t>
  </si>
  <si>
    <t>自治労横手市社会福祉協議会職員労働組合</t>
  </si>
  <si>
    <t>06093</t>
  </si>
  <si>
    <t>ボートピア河辺労働組合</t>
  </si>
  <si>
    <t>06094</t>
  </si>
  <si>
    <t>ケアタウンたかのすユニオン</t>
  </si>
  <si>
    <t>06095</t>
  </si>
  <si>
    <t>秋田県市町村職員共済組合職員労働組合</t>
  </si>
  <si>
    <t>06096</t>
  </si>
  <si>
    <t>秋田市社会福祉協議会職員労働組合</t>
  </si>
  <si>
    <t>07001</t>
  </si>
  <si>
    <t>07003</t>
  </si>
  <si>
    <t>山形市職員労働組合</t>
  </si>
  <si>
    <t>07004</t>
  </si>
  <si>
    <t>酒田市職員労働組合</t>
  </si>
  <si>
    <t>07005</t>
  </si>
  <si>
    <t>組合員数入力上限</t>
  </si>
  <si>
    <t>正規組合員上限</t>
  </si>
  <si>
    <t>臨時等組合員上限</t>
  </si>
  <si>
    <t>正規書記を上回る</t>
  </si>
  <si>
    <t>臨職等書記を上回る</t>
  </si>
  <si>
    <t>総数が大きすぎる</t>
  </si>
  <si>
    <t>04011</t>
  </si>
  <si>
    <t>北上市職員労働組合</t>
  </si>
  <si>
    <t>04013</t>
  </si>
  <si>
    <t>自治労奥州市職員労働組合</t>
  </si>
  <si>
    <t>04021</t>
  </si>
  <si>
    <t>住田町職員組合</t>
  </si>
  <si>
    <t>04022</t>
  </si>
  <si>
    <t>二戸市職員労働組合</t>
  </si>
  <si>
    <t>04027</t>
  </si>
  <si>
    <t>自治労八幡平市職員労働組合</t>
  </si>
  <si>
    <t>04029</t>
  </si>
  <si>
    <t>一戸町役場職員組合</t>
  </si>
  <si>
    <t>04030</t>
  </si>
  <si>
    <t>雫石町職員組合</t>
  </si>
  <si>
    <t>04034</t>
  </si>
  <si>
    <t>04035</t>
  </si>
  <si>
    <t>川井村職員組合</t>
  </si>
  <si>
    <t>04057</t>
  </si>
  <si>
    <t>金ヶ崎町職員労働組合</t>
  </si>
  <si>
    <t>04060</t>
  </si>
  <si>
    <t>田野畑村職員組合</t>
  </si>
  <si>
    <t>04067</t>
  </si>
  <si>
    <t>岩手県社会福祉事業団職員労働組合</t>
  </si>
  <si>
    <t>04070</t>
  </si>
  <si>
    <t>自治労岩手県本部書記労働組合</t>
  </si>
  <si>
    <t>04071</t>
  </si>
  <si>
    <t>岩手県国民健康保険団体連合会労働組合</t>
  </si>
  <si>
    <t>04072</t>
  </si>
  <si>
    <t>04073</t>
  </si>
  <si>
    <t>北上市機械化農業公社労働組合</t>
  </si>
  <si>
    <t>04074</t>
  </si>
  <si>
    <t>岩手県農業公社労働組合</t>
  </si>
  <si>
    <t>04075</t>
  </si>
  <si>
    <t>岩手県自治体関連民間労働組合連合</t>
  </si>
  <si>
    <t>04076</t>
  </si>
  <si>
    <t>岩手県立学校事務職員組合</t>
  </si>
  <si>
    <t>04078</t>
  </si>
  <si>
    <t>04079</t>
  </si>
  <si>
    <t>04082</t>
  </si>
  <si>
    <t>04083</t>
  </si>
  <si>
    <t>岩手県文化振興事業団法人職員労働組合</t>
  </si>
  <si>
    <t>04084</t>
  </si>
  <si>
    <t>岩手競馬関連産業労働組合</t>
  </si>
  <si>
    <t>05001</t>
  </si>
  <si>
    <t>宮城県職員組合</t>
  </si>
  <si>
    <t>05002</t>
  </si>
  <si>
    <t>仙台市職員労働組合</t>
  </si>
  <si>
    <t>05003</t>
  </si>
  <si>
    <t>気仙沼市職員労働組合</t>
  </si>
  <si>
    <t>05004</t>
  </si>
  <si>
    <t>各職種上限</t>
  </si>
  <si>
    <t>対馬市職員労働組合</t>
  </si>
  <si>
    <t>44031</t>
  </si>
  <si>
    <t>長与町役場職員労働組合</t>
  </si>
  <si>
    <t>44038</t>
  </si>
  <si>
    <t>44040</t>
  </si>
  <si>
    <t>佐々町職員組合</t>
  </si>
  <si>
    <t>44043</t>
  </si>
  <si>
    <t>有明海自動車航送船組合職員組合</t>
  </si>
  <si>
    <t>44046</t>
  </si>
  <si>
    <t>全日本自治団体労働組合雲仙市職員労働組合</t>
  </si>
  <si>
    <t>44050</t>
  </si>
  <si>
    <t>五島中央病院職員労働組合</t>
  </si>
  <si>
    <t>44055</t>
  </si>
  <si>
    <t>自治労南島原市職員労働組合</t>
  </si>
  <si>
    <t>44057</t>
  </si>
  <si>
    <t>44059</t>
  </si>
  <si>
    <t>上対馬病院職員労働組合</t>
  </si>
  <si>
    <t>44063</t>
  </si>
  <si>
    <t>新上五島町職員組合</t>
  </si>
  <si>
    <t>44070</t>
  </si>
  <si>
    <t>長崎県市町村職員共済組合職員組合</t>
  </si>
  <si>
    <t>44071</t>
  </si>
  <si>
    <t>鹿町町職員組合</t>
  </si>
  <si>
    <t>44073</t>
  </si>
  <si>
    <t>44076</t>
  </si>
  <si>
    <t>44077</t>
  </si>
  <si>
    <t>東彼地区保健福祉組合職員組合</t>
  </si>
  <si>
    <t>44080</t>
  </si>
  <si>
    <t>長崎県浄化槽協会労働組合</t>
  </si>
  <si>
    <t>44082</t>
  </si>
  <si>
    <t>上対馬町学校給食職員労働組合</t>
  </si>
  <si>
    <t>44083</t>
  </si>
  <si>
    <t>自治労長崎県本部直属支部</t>
  </si>
  <si>
    <t>44084</t>
  </si>
  <si>
    <t>44085</t>
  </si>
  <si>
    <t>大阪市女性協会職員労働組合</t>
  </si>
  <si>
    <t>30187</t>
  </si>
  <si>
    <t>大阪医療事務委託労働組合</t>
  </si>
  <si>
    <t>30188</t>
  </si>
  <si>
    <t>泉大津市臨時職員嘱託職員労働組合</t>
  </si>
  <si>
    <t>30190</t>
  </si>
  <si>
    <t>高槻市学校給食調理員非常勤労働組合</t>
  </si>
  <si>
    <t>30192</t>
  </si>
  <si>
    <t>枚方老人保健施設のぞみ職員労働組合</t>
  </si>
  <si>
    <t>30194</t>
  </si>
  <si>
    <t>富美山環境事業組合職員労働組合</t>
  </si>
  <si>
    <t>30195</t>
  </si>
  <si>
    <t>30196</t>
  </si>
  <si>
    <t>大阪市建築技術協会職員労働組合</t>
  </si>
  <si>
    <t>大阪市スポーツ・みどり振興協会労働組合</t>
  </si>
  <si>
    <t>30198</t>
  </si>
  <si>
    <t>国東市民病院職員労働組合</t>
  </si>
  <si>
    <t>45075</t>
  </si>
  <si>
    <t>由布市職員労働組合</t>
  </si>
  <si>
    <t>45081</t>
  </si>
  <si>
    <t>大分県土地改良事業団体連合会職員労働組合</t>
  </si>
  <si>
    <t>45087</t>
  </si>
  <si>
    <t>宇佐土地改良区職員労働組合</t>
  </si>
  <si>
    <t>45092</t>
  </si>
  <si>
    <t>女性組合員数上限</t>
  </si>
  <si>
    <t>組合員数最大値</t>
  </si>
  <si>
    <t>42112</t>
  </si>
  <si>
    <t>川崎町職員労働組合</t>
  </si>
  <si>
    <t>42117</t>
  </si>
  <si>
    <t>香春町職員労働組合</t>
  </si>
  <si>
    <t>42119</t>
  </si>
  <si>
    <t>篠栗町職員労働組合</t>
  </si>
  <si>
    <t>42122</t>
  </si>
  <si>
    <t>志免町職員労働組合</t>
  </si>
  <si>
    <t>42123</t>
  </si>
  <si>
    <t>吉富町職員労働組合</t>
  </si>
  <si>
    <t>42125</t>
  </si>
  <si>
    <t>八女総合病院職員労働組合</t>
  </si>
  <si>
    <t>42126</t>
  </si>
  <si>
    <t>福岡市学校給食公社労働組合</t>
  </si>
  <si>
    <t>42128</t>
  </si>
  <si>
    <t>42129</t>
  </si>
  <si>
    <t>自治労古賀市職員労働組合</t>
  </si>
  <si>
    <t>42130</t>
  </si>
  <si>
    <t>自治労福津市職員労働組合</t>
  </si>
  <si>
    <t>42131</t>
  </si>
  <si>
    <t>42132</t>
  </si>
  <si>
    <t>42133</t>
  </si>
  <si>
    <t>両筑衛生施設組合職員労働組合</t>
  </si>
  <si>
    <t>42134</t>
  </si>
  <si>
    <t>福岡市水道労働組合</t>
  </si>
  <si>
    <t>42136</t>
  </si>
  <si>
    <t>自治労芦屋町職員労働組合</t>
  </si>
  <si>
    <t>42137</t>
  </si>
  <si>
    <t>三井水道企業団労働組合</t>
  </si>
  <si>
    <t>42138</t>
  </si>
  <si>
    <t>福岡県国民健康保険団体連合会労働組合</t>
  </si>
  <si>
    <t>42139</t>
  </si>
  <si>
    <t>大野城市職員労働組合</t>
  </si>
  <si>
    <t>42140</t>
  </si>
  <si>
    <t>太宰府市職員労働組合</t>
  </si>
  <si>
    <t>42141</t>
  </si>
  <si>
    <t>春日市職員労働組合</t>
  </si>
  <si>
    <t>42144</t>
  </si>
  <si>
    <t>自治労筑前町職員労働組合</t>
  </si>
  <si>
    <t>42147</t>
  </si>
  <si>
    <t>自治労東峰村職員労働組合</t>
  </si>
  <si>
    <t>42148</t>
  </si>
  <si>
    <t>黒木町職員労働組合</t>
  </si>
  <si>
    <t>42150</t>
  </si>
  <si>
    <t>矢部村職員組合</t>
  </si>
  <si>
    <t>42152</t>
  </si>
  <si>
    <t>福岡県嘱託非常勤職員組合</t>
  </si>
  <si>
    <t>42153</t>
  </si>
  <si>
    <t>42154</t>
  </si>
  <si>
    <t>福岡県社会福祉協議会職員労働組合</t>
  </si>
  <si>
    <t>42155</t>
  </si>
  <si>
    <t>春日市社会福祉協議会職員労働組合</t>
  </si>
  <si>
    <t>42156</t>
  </si>
  <si>
    <t>福岡県南広域水道企業団職員労働組合</t>
  </si>
  <si>
    <t>42158</t>
  </si>
  <si>
    <t>北九州市ホームヘルパー協議会</t>
  </si>
  <si>
    <t>42159</t>
  </si>
  <si>
    <t>福岡市水道サービス公社収納労働組合</t>
  </si>
  <si>
    <t>42160</t>
  </si>
  <si>
    <t>福岡市水道サービス公社検針労働組合</t>
  </si>
  <si>
    <t>42162</t>
  </si>
  <si>
    <t>瀬高町保育所労働組合</t>
  </si>
  <si>
    <t>42163</t>
  </si>
  <si>
    <t>42165</t>
  </si>
  <si>
    <t>行橋市社会福祉協議会職員労働組合</t>
  </si>
  <si>
    <t>42166</t>
  </si>
  <si>
    <t>42167</t>
  </si>
  <si>
    <t>久留米競輪労働組合</t>
  </si>
  <si>
    <t>42168</t>
  </si>
  <si>
    <t>42169</t>
  </si>
  <si>
    <t>42170</t>
  </si>
  <si>
    <t>42171</t>
  </si>
  <si>
    <t>自治労京築地区水道企業団職員労働組合</t>
  </si>
  <si>
    <t>42172</t>
  </si>
  <si>
    <t>久山町職員組合</t>
  </si>
  <si>
    <t>42173</t>
  </si>
  <si>
    <t>福岡競艇場労働組合</t>
  </si>
  <si>
    <t>42174</t>
  </si>
  <si>
    <t>芦屋競艇従業員労働組合</t>
  </si>
  <si>
    <t>42175</t>
  </si>
  <si>
    <t>飯塚オート労働組合</t>
  </si>
  <si>
    <t>42177</t>
  </si>
  <si>
    <t>福岡消費生活相談員ユニオン</t>
  </si>
  <si>
    <t>42180</t>
  </si>
  <si>
    <t>自治労福岡県ケア・ユニオン</t>
  </si>
  <si>
    <t>42181</t>
  </si>
  <si>
    <t>42182</t>
  </si>
  <si>
    <t>鞍手町職員労働組合</t>
  </si>
  <si>
    <t>42184</t>
  </si>
  <si>
    <t>自治労小竹町職員労働組合</t>
  </si>
  <si>
    <t>42185</t>
  </si>
  <si>
    <t>自治労医療・介護・教育研究財団太宰府病院労働組合</t>
  </si>
  <si>
    <t>42187</t>
  </si>
  <si>
    <t>自治労財団法人行橋市文化振興公社労働組合</t>
  </si>
  <si>
    <t>42188</t>
  </si>
  <si>
    <t>自治労福岡県コンシューマーユニオン</t>
  </si>
  <si>
    <t>43001</t>
  </si>
  <si>
    <t>佐賀県職員労働組合</t>
  </si>
  <si>
    <t>43002</t>
  </si>
  <si>
    <t>鳥栖市職員労働組合</t>
  </si>
  <si>
    <t>43003</t>
  </si>
  <si>
    <t>佐賀市職員労働組合</t>
  </si>
  <si>
    <t>43004</t>
  </si>
  <si>
    <t>鹿島市職員労働組合</t>
  </si>
  <si>
    <t>43005</t>
  </si>
  <si>
    <t>自治労唐津市職員労働組合</t>
  </si>
  <si>
    <t>43006</t>
  </si>
  <si>
    <t>正規職員内訳が合わない</t>
  </si>
  <si>
    <t>女性計が総数を上回る</t>
  </si>
  <si>
    <t>事務組合・広域連合</t>
  </si>
  <si>
    <t>公社・事業団</t>
  </si>
  <si>
    <t>社協</t>
  </si>
  <si>
    <t>民間事業所</t>
  </si>
  <si>
    <t>区　分</t>
  </si>
  <si>
    <t>環境衛生</t>
  </si>
  <si>
    <t>福祉</t>
  </si>
  <si>
    <t>保健医療</t>
  </si>
  <si>
    <t>施設管理</t>
  </si>
  <si>
    <t>一般</t>
  </si>
  <si>
    <t>田上町職員組合</t>
  </si>
  <si>
    <t>09097</t>
  </si>
  <si>
    <t>湯沢町職員労働組合</t>
  </si>
  <si>
    <t>09103</t>
  </si>
  <si>
    <t>新潟県国民健康保険団体連合会職員労働組合</t>
  </si>
  <si>
    <t>09105</t>
  </si>
  <si>
    <t>有明職員労働組合</t>
  </si>
  <si>
    <t>09106</t>
  </si>
  <si>
    <t>中東福祉会職員労働組合</t>
  </si>
  <si>
    <t>09107</t>
  </si>
  <si>
    <t>自治労新潟県本部直属支部</t>
  </si>
  <si>
    <t>09108</t>
  </si>
  <si>
    <t>09109</t>
  </si>
  <si>
    <t>五泉地域衛生施設組合職員組合</t>
  </si>
  <si>
    <t>09110</t>
  </si>
  <si>
    <t>新潟県土地改良事業団体連合会労働組合</t>
  </si>
  <si>
    <t>09116</t>
  </si>
  <si>
    <t>魚沼地域特別養護老人ホーム八色園職員組合</t>
  </si>
  <si>
    <t>09121</t>
  </si>
  <si>
    <t>新潟太陽福祉会労働組合</t>
  </si>
  <si>
    <t>09123</t>
  </si>
  <si>
    <t>えちご府中会労働組合</t>
  </si>
  <si>
    <t>09124</t>
  </si>
  <si>
    <t>自治労にいつ保育職員労働組合</t>
  </si>
  <si>
    <t>朝日村職員組合</t>
  </si>
  <si>
    <t>09127</t>
  </si>
  <si>
    <t>中東福祉事務組合職員組合</t>
  </si>
  <si>
    <t>09128</t>
  </si>
  <si>
    <t>刈羽村役場職員組合</t>
  </si>
  <si>
    <t>09132</t>
  </si>
  <si>
    <t>柏崎市観光レクリエーション振興公社労働組合</t>
  </si>
  <si>
    <t>09133</t>
  </si>
  <si>
    <t>イヨボヤの里開発公社労働組合</t>
  </si>
  <si>
    <t>09134</t>
  </si>
  <si>
    <t>村上市社会福祉協議会労働組合</t>
  </si>
  <si>
    <t>09135</t>
  </si>
  <si>
    <t>ごせん福祉会職員労働組合</t>
  </si>
  <si>
    <t>10001</t>
  </si>
  <si>
    <t>10002</t>
  </si>
  <si>
    <t>群馬県企業局職員労働組合</t>
  </si>
  <si>
    <t>10003</t>
  </si>
  <si>
    <t>前橋市役所職員労働組合</t>
  </si>
  <si>
    <t>10005</t>
  </si>
  <si>
    <t>桐生市役所職員労働組合連合会</t>
  </si>
  <si>
    <t>10006</t>
  </si>
  <si>
    <t>伊勢崎市職員労働組合</t>
  </si>
  <si>
    <t>10007</t>
  </si>
  <si>
    <t>太田市役所職員労働組合</t>
  </si>
  <si>
    <t>10009</t>
  </si>
  <si>
    <t>沼田市役所職員労働組合</t>
  </si>
  <si>
    <t>10010</t>
  </si>
  <si>
    <t>富岡市役所職員労働組合</t>
  </si>
  <si>
    <t>10011</t>
  </si>
  <si>
    <t>渋川市役所職員労働組合</t>
  </si>
  <si>
    <t>10012</t>
  </si>
  <si>
    <t>藤岡市役所職員労働組合</t>
  </si>
  <si>
    <t>10013</t>
  </si>
  <si>
    <t>安中市職員労働組合</t>
  </si>
  <si>
    <t>10015</t>
  </si>
  <si>
    <t>高崎市役所職員労働組合</t>
  </si>
  <si>
    <t>10031</t>
  </si>
  <si>
    <t>榛東村職員組合</t>
  </si>
  <si>
    <t>10032</t>
  </si>
  <si>
    <t>吉岡町職員組合</t>
  </si>
  <si>
    <t>10035</t>
  </si>
  <si>
    <t>吉井町職員組合</t>
  </si>
  <si>
    <t>10040</t>
  </si>
  <si>
    <t>甘楽町職員労働組合</t>
  </si>
  <si>
    <t>10042</t>
  </si>
  <si>
    <t>中之条町職員労働組合</t>
  </si>
  <si>
    <t>10044</t>
  </si>
  <si>
    <t>東吾妻町職員組合</t>
  </si>
  <si>
    <t>10045</t>
  </si>
  <si>
    <t>長野原町職員組合</t>
  </si>
  <si>
    <t>10046</t>
  </si>
  <si>
    <t>嬬恋村職員組合</t>
  </si>
  <si>
    <t>10047</t>
  </si>
  <si>
    <t>草津町職員組合</t>
  </si>
  <si>
    <t>10048</t>
  </si>
  <si>
    <t>六合村職員組合</t>
  </si>
  <si>
    <t>10051</t>
  </si>
  <si>
    <t>片品村職員組合</t>
  </si>
  <si>
    <t>10052</t>
  </si>
  <si>
    <t>みなかみ町職員組合</t>
  </si>
  <si>
    <t>10055</t>
  </si>
  <si>
    <t>昭和村職員労働組合</t>
  </si>
  <si>
    <t>10059</t>
  </si>
  <si>
    <t>玉村町職員組合</t>
  </si>
  <si>
    <t>10063</t>
  </si>
  <si>
    <t>みどり市職員労働組合</t>
  </si>
  <si>
    <t>10065</t>
  </si>
  <si>
    <t>大泉町職員労働組合</t>
  </si>
  <si>
    <t>10066</t>
  </si>
  <si>
    <t>邑楽町職員労働組合</t>
  </si>
  <si>
    <t>10067</t>
  </si>
  <si>
    <t>群馬県農業公社労働組合</t>
  </si>
  <si>
    <t>10069</t>
  </si>
  <si>
    <t>自治労群馬県本部直属支部</t>
  </si>
  <si>
    <t>10070</t>
  </si>
  <si>
    <t>群馬県埋蔵文化財調査事業団労働組合</t>
  </si>
  <si>
    <t>10074</t>
  </si>
  <si>
    <t>44087</t>
  </si>
  <si>
    <t>放射線影響研究所労働組合長崎支部</t>
  </si>
  <si>
    <t>44088</t>
  </si>
  <si>
    <t>長崎県土地改良事業団体連合会職員組合</t>
  </si>
  <si>
    <t>44090</t>
  </si>
  <si>
    <t>自治労長崎総合情報センター労働組合</t>
  </si>
  <si>
    <t>44091</t>
  </si>
  <si>
    <t>44092</t>
  </si>
  <si>
    <t>佐世保市立総合病院非常勤職員労働組合</t>
  </si>
  <si>
    <t>44093</t>
  </si>
  <si>
    <t>自治労平戸市振興公社労働組合</t>
  </si>
  <si>
    <t>44095</t>
  </si>
  <si>
    <t>有明フェリー振興労働組合</t>
  </si>
  <si>
    <t>44096</t>
  </si>
  <si>
    <t>長崎県産業振興財団労働組合</t>
  </si>
  <si>
    <t>44098</t>
  </si>
  <si>
    <t>自治労中対馬病院職員労働組合</t>
  </si>
  <si>
    <t>44099</t>
  </si>
  <si>
    <t>44100</t>
  </si>
  <si>
    <t>南島原市社会福祉協議会職員労働組合</t>
  </si>
  <si>
    <t>44101</t>
  </si>
  <si>
    <t>自治労新上五島町学校給食職員労働組合</t>
  </si>
  <si>
    <t>44105</t>
  </si>
  <si>
    <t>44107</t>
  </si>
  <si>
    <t>男鹿地区衛生処理一部事務組合職員労働組合</t>
  </si>
  <si>
    <t>06070</t>
  </si>
  <si>
    <t>06071</t>
  </si>
  <si>
    <t>大館市社会福祉協議会職員労働組合</t>
  </si>
  <si>
    <t>上勝町職員組合</t>
  </si>
  <si>
    <t>39049</t>
  </si>
  <si>
    <t>徳島県市町村職員共済組合職員労働組合</t>
  </si>
  <si>
    <t>39051</t>
  </si>
  <si>
    <t>39052</t>
  </si>
  <si>
    <t>財団法人徳島県文化振興財団職員労働組合</t>
  </si>
  <si>
    <t>39053</t>
  </si>
  <si>
    <t>佐那河内村職員組合</t>
  </si>
  <si>
    <t>39054</t>
  </si>
  <si>
    <t>神山町職員組合</t>
  </si>
  <si>
    <t>39057</t>
  </si>
  <si>
    <t>海部老人ホーム職員労働組合</t>
  </si>
  <si>
    <t>39060</t>
  </si>
  <si>
    <t>美馬西部学校給食組合職員労働組合</t>
  </si>
  <si>
    <t>39062</t>
  </si>
  <si>
    <t>藍住町職員労働組合</t>
  </si>
  <si>
    <t>39064</t>
  </si>
  <si>
    <t>うらら荘職員労働組合</t>
  </si>
  <si>
    <t>39065</t>
  </si>
  <si>
    <t>海部美化センター職員労働組合</t>
  </si>
  <si>
    <t>39066</t>
  </si>
  <si>
    <t>北島町職員労働組合</t>
  </si>
  <si>
    <t>39067</t>
  </si>
  <si>
    <t>財団法人徳島県水産振興公害対策基金職員労働組合</t>
  </si>
  <si>
    <t>39070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</si>
</sst>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6">
    <font>
      <sz val="11"/>
      <name val="ＭＳ Ｐゴシック"/>
      <family val="3"/>
    </font>
    <font>
      <sz val="18"/>
      <name val="ＤＦ平成明朝体W5"/>
      <family val="3"/>
    </font>
    <font>
      <sz val="6"/>
      <name val="ＭＳ Ｐゴシック"/>
      <family val="3"/>
    </font>
    <font>
      <sz val="9"/>
      <name val="MS UI Gothic"/>
      <family val="3"/>
    </font>
    <font>
      <sz val="9"/>
      <name val="ＭＳ Ｐ明朝"/>
      <family val="1"/>
    </font>
    <font>
      <sz val="8"/>
      <name val="ＭＳ Ｐゴシック"/>
      <family val="3"/>
    </font>
    <font>
      <sz val="9"/>
      <name val="ＭＳ 明朝"/>
      <family val="1"/>
    </font>
    <font>
      <sz val="9"/>
      <name val="Century"/>
      <family val="1"/>
    </font>
    <font>
      <sz val="11"/>
      <color indexed="8"/>
      <name val="ＭＳ Ｐゴシック"/>
      <family val="3"/>
    </font>
    <font>
      <sz val="6"/>
      <name val="ＭＳ Ｐ明朝"/>
      <family val="1"/>
    </font>
    <font>
      <sz val="12"/>
      <name val="ＭＳ Ｐゴシック"/>
      <family val="3"/>
    </font>
    <font>
      <sz val="11"/>
      <name val="ＭＳ Ｐ明朝"/>
      <family val="1"/>
    </font>
    <font>
      <sz val="8"/>
      <name val="ＭＳ Ｐ明朝"/>
      <family val="1"/>
    </font>
    <font>
      <sz val="10"/>
      <name val="ＭＳ Ｐ明朝"/>
      <family val="1"/>
    </font>
    <font>
      <sz val="10"/>
      <name val="ＭＳ Ｐゴシック"/>
      <family val="3"/>
    </font>
    <font>
      <b/>
      <sz val="11"/>
      <color indexed="9"/>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sz val="10"/>
      <name val="ＭＳ 明朝"/>
      <family val="1"/>
    </font>
    <font>
      <sz val="8"/>
      <name val="ＭＳ 明朝"/>
      <family val="1"/>
    </font>
    <font>
      <sz val="14"/>
      <name val="ＭＳ ゴシック"/>
      <family val="3"/>
    </font>
    <font>
      <sz val="12"/>
      <name val="ＭＳ ゴシック"/>
      <family val="3"/>
    </font>
    <font>
      <sz val="16"/>
      <color indexed="23"/>
      <name val="ＭＳ ゴシック"/>
      <family val="3"/>
    </font>
    <font>
      <sz val="10"/>
      <color indexed="22"/>
      <name val="ＭＳ Ｐ明朝"/>
      <family val="1"/>
    </font>
    <font>
      <sz val="24"/>
      <name val="ＭＳ Ｐゴシック"/>
      <family val="3"/>
    </font>
    <font>
      <sz val="14"/>
      <color indexed="23"/>
      <name val="ＭＳ Ｐゴシック"/>
      <family val="3"/>
    </font>
    <font>
      <b/>
      <sz val="16"/>
      <color indexed="23"/>
      <name val="ＭＳ Ｐゴシック"/>
      <family val="3"/>
    </font>
    <font>
      <b/>
      <sz val="16"/>
      <color indexed="23"/>
      <name val="ＭＳ ゴシック"/>
      <family val="3"/>
    </font>
    <font>
      <b/>
      <sz val="12"/>
      <color indexed="9"/>
      <name val="ＭＳ ゴシック"/>
      <family val="3"/>
    </font>
    <font>
      <b/>
      <u val="single"/>
      <sz val="10"/>
      <name val="ＭＳ Ｐ明朝"/>
      <family val="1"/>
    </font>
    <font>
      <sz val="12"/>
      <name val="ＭＳ 明朝"/>
      <family val="1"/>
    </font>
    <font>
      <b/>
      <sz val="12"/>
      <name val="ＭＳ 明朝"/>
      <family val="1"/>
    </font>
    <font>
      <b/>
      <sz val="12"/>
      <name val="ＭＳ Ｐゴシック"/>
      <family val="3"/>
    </font>
    <font>
      <sz val="6"/>
      <name val="ＭＳ 明朝"/>
      <family val="1"/>
    </font>
    <font>
      <sz val="10"/>
      <name val="ＭＳ ゴシック"/>
      <family val="3"/>
    </font>
    <font>
      <b/>
      <sz val="16"/>
      <color indexed="9"/>
      <name val="ＭＳ Ｐゴシック"/>
      <family val="3"/>
    </font>
    <font>
      <sz val="12"/>
      <color indexed="9"/>
      <name val="ＭＳ Ｐゴシック"/>
      <family val="3"/>
    </font>
    <font>
      <sz val="11"/>
      <color indexed="9"/>
      <name val="ＭＳ Ｐゴシック"/>
      <family val="3"/>
    </font>
    <font>
      <sz val="10"/>
      <color indexed="9"/>
      <name val="ＭＳ Ｐ明朝"/>
      <family val="1"/>
    </font>
    <font>
      <sz val="10"/>
      <color indexed="55"/>
      <name val="ＭＳ Ｐゴシック"/>
      <family val="3"/>
    </font>
    <font>
      <sz val="8"/>
      <color indexed="22"/>
      <name val="ＭＳ Ｐゴシック"/>
      <family val="3"/>
    </font>
    <font>
      <b/>
      <sz val="16"/>
      <name val="ＭＳ ゴシック"/>
      <family val="3"/>
    </font>
    <font>
      <sz val="10"/>
      <color indexed="9"/>
      <name val="ＭＳ 明朝"/>
      <family val="1"/>
    </font>
    <font>
      <sz val="20"/>
      <name val="ＭＳ Ｐゴシック"/>
      <family val="3"/>
    </font>
    <font>
      <sz val="9"/>
      <name val="ＭＳ Ｐゴシック"/>
      <family val="3"/>
    </font>
    <font>
      <b/>
      <sz val="9"/>
      <color indexed="10"/>
      <name val="ＭＳ Ｐ明朝"/>
      <family val="1"/>
    </font>
    <font>
      <sz val="12"/>
      <name val="ＭＳ Ｐ明朝"/>
      <family val="1"/>
    </font>
    <font>
      <u val="single"/>
      <sz val="11"/>
      <color indexed="10"/>
      <name val="ＭＳ Ｐ明朝"/>
      <family val="1"/>
    </font>
    <font>
      <i/>
      <sz val="8"/>
      <color indexed="55"/>
      <name val="ＭＳ Ｐゴシック"/>
      <family val="3"/>
    </font>
    <font>
      <b/>
      <sz val="18"/>
      <name val="ＭＳ 明朝"/>
      <family val="1"/>
    </font>
    <font>
      <sz val="14"/>
      <name val="ＭＳ 明朝"/>
      <family val="1"/>
    </font>
    <font>
      <b/>
      <sz val="14"/>
      <name val="ＭＳ Ｐゴシック"/>
      <family val="3"/>
    </font>
    <font>
      <b/>
      <sz val="9"/>
      <name val="ＭＳ Ｐ明朝"/>
      <family val="1"/>
    </font>
    <font>
      <sz val="8"/>
      <name val="ＭＳ ゴシック"/>
      <family val="3"/>
    </font>
    <font>
      <sz val="10"/>
      <color indexed="8"/>
      <name val="ＭＳ ゴシック"/>
      <family val="3"/>
    </font>
  </fonts>
  <fills count="8">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63"/>
        <bgColor indexed="64"/>
      </patternFill>
    </fill>
    <fill>
      <patternFill patternType="solid">
        <fgColor indexed="13"/>
        <bgColor indexed="64"/>
      </patternFill>
    </fill>
  </fills>
  <borders count="167">
    <border>
      <left/>
      <right/>
      <top/>
      <bottom/>
      <diagonal/>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hair">
        <color indexed="23"/>
      </left>
      <right>
        <color indexed="63"/>
      </right>
      <top>
        <color indexed="63"/>
      </top>
      <bottom>
        <color indexed="63"/>
      </bottom>
    </border>
    <border>
      <left style="hair">
        <color indexed="23"/>
      </left>
      <right>
        <color indexed="63"/>
      </right>
      <top>
        <color indexed="63"/>
      </top>
      <bottom style="thin">
        <color indexed="55"/>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55"/>
      </top>
      <bottom>
        <color indexed="63"/>
      </bottom>
    </border>
    <border>
      <left style="hair">
        <color indexed="63"/>
      </left>
      <right>
        <color indexed="63"/>
      </right>
      <top>
        <color indexed="63"/>
      </top>
      <bottom style="thin">
        <color indexed="55"/>
      </bottom>
    </border>
    <border>
      <left style="hair">
        <color indexed="63"/>
      </left>
      <right>
        <color indexed="63"/>
      </right>
      <top>
        <color indexed="63"/>
      </top>
      <bottom>
        <color indexed="63"/>
      </bottom>
    </border>
    <border>
      <left>
        <color indexed="63"/>
      </left>
      <right style="hair">
        <color indexed="63"/>
      </right>
      <top>
        <color indexed="63"/>
      </top>
      <bottom>
        <color indexed="63"/>
      </bottom>
    </border>
    <border>
      <left>
        <color indexed="63"/>
      </left>
      <right style="hair">
        <color indexed="63"/>
      </right>
      <top>
        <color indexed="63"/>
      </top>
      <bottom style="thin">
        <color indexed="55"/>
      </bottom>
    </border>
    <border>
      <left style="hair"/>
      <right>
        <color indexed="63"/>
      </right>
      <top>
        <color indexed="63"/>
      </top>
      <bottom>
        <color indexed="63"/>
      </bottom>
    </border>
    <border>
      <left style="hair"/>
      <right>
        <color indexed="63"/>
      </right>
      <top>
        <color indexed="63"/>
      </top>
      <bottom style="thin">
        <color indexed="55"/>
      </bottom>
    </border>
    <border>
      <left style="thin">
        <color indexed="55"/>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55"/>
      </right>
      <top style="hair">
        <color indexed="8"/>
      </top>
      <bottom>
        <color indexed="63"/>
      </bottom>
    </border>
    <border>
      <left style="thin">
        <color indexed="55"/>
      </left>
      <right>
        <color indexed="63"/>
      </right>
      <top>
        <color indexed="63"/>
      </top>
      <bottom style="hair">
        <color indexed="8"/>
      </bottom>
    </border>
    <border>
      <left>
        <color indexed="63"/>
      </left>
      <right>
        <color indexed="63"/>
      </right>
      <top>
        <color indexed="63"/>
      </top>
      <bottom style="hair">
        <color indexed="8"/>
      </bottom>
    </border>
    <border>
      <left>
        <color indexed="63"/>
      </left>
      <right style="thin">
        <color indexed="55"/>
      </right>
      <top>
        <color indexed="63"/>
      </top>
      <bottom style="hair">
        <color indexed="8"/>
      </bottom>
    </border>
    <border>
      <left style="thin">
        <color indexed="55"/>
      </left>
      <right>
        <color indexed="63"/>
      </right>
      <top style="hair">
        <color indexed="63"/>
      </top>
      <bottom>
        <color indexed="63"/>
      </bottom>
    </border>
    <border>
      <left>
        <color indexed="63"/>
      </left>
      <right>
        <color indexed="63"/>
      </right>
      <top style="hair">
        <color indexed="63"/>
      </top>
      <bottom>
        <color indexed="63"/>
      </bottom>
    </border>
    <border>
      <left>
        <color indexed="63"/>
      </left>
      <right style="thin">
        <color indexed="55"/>
      </right>
      <top style="hair">
        <color indexed="63"/>
      </top>
      <bottom>
        <color indexed="63"/>
      </bottom>
    </border>
    <border>
      <left style="thin">
        <color indexed="23"/>
      </left>
      <right>
        <color indexed="63"/>
      </right>
      <top>
        <color indexed="63"/>
      </top>
      <bottom style="thin">
        <color indexed="55"/>
      </bottom>
    </border>
    <border>
      <left style="hair"/>
      <right>
        <color indexed="63"/>
      </right>
      <top style="thin">
        <color indexed="55"/>
      </top>
      <bottom>
        <color indexed="63"/>
      </bottom>
    </border>
    <border>
      <left style="hair"/>
      <right>
        <color indexed="63"/>
      </right>
      <top style="hair">
        <color indexed="8"/>
      </top>
      <bottom>
        <color indexed="63"/>
      </bottom>
    </border>
    <border>
      <left style="hair"/>
      <right>
        <color indexed="63"/>
      </right>
      <top style="hair">
        <color indexed="63"/>
      </top>
      <bottom>
        <color indexed="63"/>
      </bottom>
    </border>
    <border>
      <left style="hair"/>
      <right>
        <color indexed="63"/>
      </right>
      <top>
        <color indexed="63"/>
      </top>
      <bottom style="hair">
        <color indexed="8"/>
      </bottom>
    </border>
    <border>
      <left style="thin">
        <color indexed="23"/>
      </left>
      <right>
        <color indexed="63"/>
      </right>
      <top style="thin">
        <color indexed="55"/>
      </top>
      <bottom>
        <color indexed="63"/>
      </bottom>
    </border>
    <border>
      <left>
        <color indexed="63"/>
      </left>
      <right style="hair"/>
      <top style="thin">
        <color indexed="55"/>
      </top>
      <bottom>
        <color indexed="63"/>
      </bottom>
    </border>
    <border>
      <left>
        <color indexed="63"/>
      </left>
      <right style="hair"/>
      <top>
        <color indexed="63"/>
      </top>
      <bottom>
        <color indexed="63"/>
      </bottom>
    </border>
    <border>
      <left style="thin">
        <color indexed="23"/>
      </left>
      <right>
        <color indexed="63"/>
      </right>
      <top style="hair">
        <color indexed="8"/>
      </top>
      <bottom>
        <color indexed="63"/>
      </bottom>
    </border>
    <border>
      <left>
        <color indexed="63"/>
      </left>
      <right style="hair"/>
      <top style="hair">
        <color indexed="8"/>
      </top>
      <bottom>
        <color indexed="63"/>
      </bottom>
    </border>
    <border>
      <left style="thin">
        <color indexed="23"/>
      </left>
      <right>
        <color indexed="63"/>
      </right>
      <top style="hair">
        <color indexed="63"/>
      </top>
      <bottom>
        <color indexed="63"/>
      </bottom>
    </border>
    <border>
      <left>
        <color indexed="63"/>
      </left>
      <right style="hair"/>
      <top style="hair">
        <color indexed="63"/>
      </top>
      <bottom>
        <color indexed="63"/>
      </bottom>
    </border>
    <border>
      <left style="thin">
        <color indexed="23"/>
      </left>
      <right>
        <color indexed="63"/>
      </right>
      <top>
        <color indexed="63"/>
      </top>
      <bottom style="hair">
        <color indexed="8"/>
      </bottom>
    </border>
    <border>
      <left>
        <color indexed="63"/>
      </left>
      <right style="hair"/>
      <top>
        <color indexed="63"/>
      </top>
      <bottom style="hair">
        <color indexed="8"/>
      </bottom>
    </border>
    <border>
      <left>
        <color indexed="63"/>
      </left>
      <right style="hair"/>
      <top>
        <color indexed="63"/>
      </top>
      <bottom style="thin">
        <color indexed="55"/>
      </bottom>
    </border>
    <border>
      <left style="hair">
        <color indexed="63"/>
      </left>
      <right>
        <color indexed="63"/>
      </right>
      <top style="hair">
        <color indexed="63"/>
      </top>
      <bottom>
        <color indexed="63"/>
      </bottom>
    </border>
    <border>
      <left style="hair"/>
      <right>
        <color indexed="63"/>
      </right>
      <top style="hair"/>
      <bottom style="thin">
        <color indexed="55"/>
      </bottom>
    </border>
    <border>
      <left style="thin">
        <color indexed="23"/>
      </left>
      <right>
        <color indexed="63"/>
      </right>
      <top style="thin">
        <color indexed="23"/>
      </top>
      <bottom>
        <color indexed="63"/>
      </bottom>
    </border>
    <border>
      <left style="hair">
        <color indexed="23"/>
      </left>
      <right>
        <color indexed="63"/>
      </right>
      <top style="hair">
        <color indexed="23"/>
      </top>
      <bottom style="thin">
        <color indexed="55"/>
      </bottom>
    </border>
    <border>
      <left style="hair"/>
      <right>
        <color indexed="63"/>
      </right>
      <top>
        <color indexed="63"/>
      </top>
      <bottom style="thin">
        <color indexed="23"/>
      </bottom>
    </border>
    <border>
      <left style="hair"/>
      <right>
        <color indexed="63"/>
      </right>
      <top style="hair"/>
      <bottom style="thin">
        <color indexed="23"/>
      </bottom>
    </border>
    <border>
      <left style="hair"/>
      <right>
        <color indexed="63"/>
      </right>
      <top style="hair"/>
      <bottom>
        <color indexed="63"/>
      </bottom>
    </border>
    <border>
      <left>
        <color indexed="63"/>
      </left>
      <right>
        <color indexed="63"/>
      </right>
      <top style="thin">
        <color indexed="22"/>
      </top>
      <bottom>
        <color indexed="63"/>
      </bottom>
    </border>
    <border>
      <left>
        <color indexed="63"/>
      </left>
      <right>
        <color indexed="63"/>
      </right>
      <top style="thin">
        <color indexed="22"/>
      </top>
      <bottom style="thin">
        <color indexed="23"/>
      </bottom>
    </border>
    <border>
      <left>
        <color indexed="63"/>
      </left>
      <right>
        <color indexed="63"/>
      </right>
      <top style="hair"/>
      <bottom>
        <color indexed="63"/>
      </bottom>
    </border>
    <border>
      <left style="thin">
        <color indexed="23"/>
      </left>
      <right>
        <color indexed="63"/>
      </right>
      <top style="hair"/>
      <bottom>
        <color indexed="63"/>
      </bottom>
    </border>
    <border>
      <left>
        <color indexed="63"/>
      </left>
      <right style="thin">
        <color indexed="23"/>
      </right>
      <top style="hair"/>
      <bottom>
        <color indexed="63"/>
      </bottom>
    </border>
    <border>
      <left style="thin">
        <color indexed="23"/>
      </left>
      <right>
        <color indexed="63"/>
      </right>
      <top>
        <color indexed="63"/>
      </top>
      <bottom style="hair"/>
    </border>
    <border>
      <left>
        <color indexed="63"/>
      </left>
      <right>
        <color indexed="63"/>
      </right>
      <top>
        <color indexed="63"/>
      </top>
      <bottom style="hair"/>
    </border>
    <border>
      <left>
        <color indexed="63"/>
      </left>
      <right style="thin">
        <color indexed="23"/>
      </right>
      <top>
        <color indexed="63"/>
      </top>
      <bottom style="hair"/>
    </border>
    <border>
      <left style="thick">
        <color indexed="55"/>
      </left>
      <right>
        <color indexed="63"/>
      </right>
      <top>
        <color indexed="63"/>
      </top>
      <bottom>
        <color indexed="63"/>
      </bottom>
    </border>
    <border>
      <left>
        <color indexed="63"/>
      </left>
      <right style="thin">
        <color indexed="23"/>
      </right>
      <top style="thin">
        <color indexed="23"/>
      </top>
      <bottom style="hair">
        <color indexed="8"/>
      </bottom>
    </border>
    <border>
      <left>
        <color indexed="63"/>
      </left>
      <right style="thin">
        <color indexed="23"/>
      </right>
      <top style="hair">
        <color indexed="8"/>
      </top>
      <bottom style="hair">
        <color indexed="8"/>
      </bottom>
    </border>
    <border>
      <left>
        <color indexed="63"/>
      </left>
      <right style="thin">
        <color indexed="23"/>
      </right>
      <top style="hair">
        <color indexed="8"/>
      </top>
      <bottom style="thin">
        <color indexed="23"/>
      </bottom>
    </border>
    <border>
      <left>
        <color indexed="63"/>
      </left>
      <right>
        <color indexed="63"/>
      </right>
      <top style="thin">
        <color indexed="23"/>
      </top>
      <bottom style="hair">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55"/>
      </bottom>
    </border>
    <border>
      <left>
        <color indexed="63"/>
      </left>
      <right style="hair">
        <color indexed="8"/>
      </right>
      <top>
        <color indexed="63"/>
      </top>
      <bottom style="thin">
        <color indexed="55"/>
      </bottom>
    </border>
    <border>
      <left style="hair">
        <color indexed="8"/>
      </left>
      <right>
        <color indexed="63"/>
      </right>
      <top style="thin">
        <color indexed="55"/>
      </top>
      <bottom>
        <color indexed="63"/>
      </bottom>
    </border>
    <border>
      <left>
        <color indexed="63"/>
      </left>
      <right style="hair">
        <color indexed="8"/>
      </right>
      <top style="thin">
        <color indexed="55"/>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color indexed="22"/>
      </left>
      <right style="thin">
        <color indexed="23"/>
      </right>
      <top>
        <color indexed="63"/>
      </top>
      <bottom>
        <color indexed="63"/>
      </bottom>
    </border>
    <border>
      <left style="medium"/>
      <right style="medium"/>
      <top style="medium"/>
      <bottom style="mediu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color indexed="23"/>
      </right>
      <top style="thin">
        <color indexed="55"/>
      </top>
      <bottom>
        <color indexed="63"/>
      </bottom>
    </border>
    <border>
      <left>
        <color indexed="63"/>
      </left>
      <right style="dotted"/>
      <top>
        <color indexed="63"/>
      </top>
      <bottom>
        <color indexed="63"/>
      </bottom>
    </border>
    <border>
      <left style="hair"/>
      <right>
        <color indexed="63"/>
      </right>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thin"/>
      <bottom style="thin"/>
    </border>
    <border>
      <left>
        <color indexed="63"/>
      </left>
      <right style="hair"/>
      <top>
        <color indexed="63"/>
      </top>
      <bottom style="hair"/>
    </border>
    <border>
      <left>
        <color indexed="63"/>
      </left>
      <right style="hair"/>
      <top style="hair"/>
      <bottom>
        <color indexed="63"/>
      </bottom>
    </border>
    <border>
      <left style="hair"/>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23"/>
      </left>
      <right>
        <color indexed="63"/>
      </right>
      <top style="hair">
        <color indexed="8"/>
      </top>
      <bottom style="hair">
        <color indexed="8"/>
      </bottom>
    </border>
    <border>
      <left>
        <color indexed="63"/>
      </left>
      <right style="hair"/>
      <top style="hair">
        <color indexed="8"/>
      </top>
      <bottom style="hair">
        <color indexed="8"/>
      </bottom>
    </border>
    <border>
      <left>
        <color indexed="63"/>
      </left>
      <right>
        <color indexed="63"/>
      </right>
      <top style="hair"/>
      <bottom style="thin">
        <color indexed="23"/>
      </bottom>
    </border>
    <border>
      <left>
        <color indexed="63"/>
      </left>
      <right style="thin">
        <color indexed="23"/>
      </right>
      <top style="hair"/>
      <bottom style="thin">
        <color indexed="23"/>
      </bottom>
    </border>
    <border>
      <left style="medium">
        <color indexed="23"/>
      </left>
      <right>
        <color indexed="63"/>
      </right>
      <top style="medium">
        <color indexed="23"/>
      </top>
      <bottom style="thin">
        <color indexed="22"/>
      </bottom>
    </border>
    <border>
      <left>
        <color indexed="63"/>
      </left>
      <right>
        <color indexed="63"/>
      </right>
      <top style="medium">
        <color indexed="23"/>
      </top>
      <bottom style="thin">
        <color indexed="22"/>
      </bottom>
    </border>
    <border>
      <left>
        <color indexed="63"/>
      </left>
      <right style="thin">
        <color indexed="22"/>
      </right>
      <top style="medium">
        <color indexed="23"/>
      </top>
      <bottom style="thin">
        <color indexed="22"/>
      </bottom>
    </border>
    <border>
      <left style="medium">
        <color indexed="23"/>
      </left>
      <right>
        <color indexed="63"/>
      </right>
      <top style="medium">
        <color indexed="23"/>
      </top>
      <bottom style="thin">
        <color indexed="55"/>
      </bottom>
    </border>
    <border>
      <left>
        <color indexed="63"/>
      </left>
      <right>
        <color indexed="63"/>
      </right>
      <top style="medium">
        <color indexed="23"/>
      </top>
      <bottom style="thin">
        <color indexed="55"/>
      </bottom>
    </border>
    <border>
      <left>
        <color indexed="63"/>
      </left>
      <right style="thin">
        <color indexed="55"/>
      </right>
      <top style="medium">
        <color indexed="23"/>
      </top>
      <bottom style="thin">
        <color indexed="55"/>
      </bottom>
    </border>
    <border>
      <left style="hair">
        <color indexed="8"/>
      </left>
      <right>
        <color indexed="63"/>
      </right>
      <top style="hair"/>
      <bottom>
        <color indexed="63"/>
      </bottom>
    </border>
    <border>
      <left>
        <color indexed="63"/>
      </left>
      <right style="hair">
        <color indexed="8"/>
      </right>
      <top style="hair"/>
      <bottom>
        <color indexed="63"/>
      </bottom>
    </border>
    <border>
      <left style="hair"/>
      <right>
        <color indexed="63"/>
      </right>
      <top style="hair">
        <color indexed="8"/>
      </top>
      <bottom style="thin">
        <color indexed="23"/>
      </bottom>
    </border>
    <border>
      <left>
        <color indexed="63"/>
      </left>
      <right>
        <color indexed="63"/>
      </right>
      <top style="hair">
        <color indexed="8"/>
      </top>
      <bottom style="thin">
        <color indexed="23"/>
      </bottom>
    </border>
    <border>
      <left style="hair"/>
      <right>
        <color indexed="63"/>
      </right>
      <top style="thin">
        <color indexed="23"/>
      </top>
      <bottom style="hair">
        <color indexed="8"/>
      </bottom>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style="dashed"/>
      <top style="hair"/>
      <bottom style="thin">
        <color indexed="23"/>
      </bottom>
    </border>
    <border>
      <left style="dashed"/>
      <right style="dashed"/>
      <top style="hair"/>
      <bottom style="thin">
        <color indexed="23"/>
      </bottom>
    </border>
    <border>
      <left style="dashed"/>
      <right>
        <color indexed="63"/>
      </right>
      <top style="hair"/>
      <bottom style="thin">
        <color indexed="23"/>
      </bottom>
    </border>
    <border>
      <left style="dashed"/>
      <right style="thin">
        <color indexed="23"/>
      </right>
      <top style="hair"/>
      <bottom style="thin">
        <color indexed="23"/>
      </bottom>
    </border>
    <border>
      <left style="thin">
        <color indexed="23"/>
      </left>
      <right>
        <color indexed="63"/>
      </right>
      <top style="hair">
        <color indexed="8"/>
      </top>
      <bottom style="thin">
        <color indexed="23"/>
      </bottom>
    </border>
    <border>
      <left>
        <color indexed="63"/>
      </left>
      <right style="hair"/>
      <top style="hair">
        <color indexed="8"/>
      </top>
      <bottom style="thin">
        <color indexed="23"/>
      </bottom>
    </border>
    <border>
      <left>
        <color indexed="63"/>
      </left>
      <right>
        <color indexed="63"/>
      </right>
      <top style="hair"/>
      <bottom style="thin">
        <color indexed="55"/>
      </bottom>
    </border>
    <border>
      <left>
        <color indexed="63"/>
      </left>
      <right style="hair">
        <color indexed="63"/>
      </right>
      <top style="hair"/>
      <bottom style="thin">
        <color indexed="55"/>
      </bottom>
    </border>
    <border>
      <left>
        <color indexed="63"/>
      </left>
      <right style="hair">
        <color indexed="63"/>
      </right>
      <top style="hair">
        <color indexed="63"/>
      </top>
      <bottom>
        <color indexed="6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thin">
        <color indexed="22"/>
      </right>
      <top style="medium">
        <color indexed="23"/>
      </top>
      <bottom>
        <color indexed="63"/>
      </bottom>
    </border>
    <border>
      <left style="medium">
        <color indexed="23"/>
      </left>
      <right>
        <color indexed="63"/>
      </right>
      <top>
        <color indexed="63"/>
      </top>
      <bottom>
        <color indexed="63"/>
      </bottom>
    </border>
    <border>
      <left>
        <color indexed="63"/>
      </left>
      <right style="thin">
        <color indexed="22"/>
      </right>
      <top>
        <color indexed="63"/>
      </top>
      <bottom>
        <color indexed="63"/>
      </bottom>
    </border>
    <border>
      <left style="medium">
        <color indexed="23"/>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3"/>
      </left>
      <right style="hair"/>
      <top style="hair"/>
      <bottom style="hair"/>
    </border>
    <border>
      <left style="hair"/>
      <right style="hair"/>
      <top style="hair"/>
      <bottom style="hair"/>
    </border>
    <border>
      <left style="thin">
        <color indexed="23"/>
      </left>
      <right style="hair"/>
      <top style="hair"/>
      <bottom style="thin">
        <color indexed="23"/>
      </bottom>
    </border>
    <border>
      <left style="hair"/>
      <right style="hair"/>
      <top style="hair"/>
      <bottom style="thin">
        <color indexed="23"/>
      </bottom>
    </border>
    <border>
      <left style="hair"/>
      <right style="thin">
        <color indexed="23"/>
      </right>
      <top style="hair"/>
      <bottom style="hair"/>
    </border>
    <border>
      <left style="hair"/>
      <right style="thin">
        <color indexed="23"/>
      </right>
      <top style="hair"/>
      <bottom style="thin">
        <color indexed="23"/>
      </bottom>
    </border>
    <border>
      <left style="thin">
        <color indexed="23"/>
      </left>
      <right style="hair"/>
      <top style="thin">
        <color indexed="23"/>
      </top>
      <bottom style="hair"/>
    </border>
    <border>
      <left style="hair"/>
      <right style="hair"/>
      <top style="thin">
        <color indexed="23"/>
      </top>
      <bottom style="hair"/>
    </border>
    <border>
      <left style="hair"/>
      <right style="thin">
        <color indexed="23"/>
      </right>
      <top style="thin">
        <color indexed="23"/>
      </top>
      <bottom style="hair"/>
    </border>
    <border>
      <left>
        <color indexed="63"/>
      </left>
      <right>
        <color indexed="63"/>
      </right>
      <top style="hair">
        <color indexed="23"/>
      </top>
      <bottom style="thin">
        <color indexed="55"/>
      </bottom>
    </border>
    <border>
      <left>
        <color indexed="63"/>
      </left>
      <right style="thin">
        <color indexed="55"/>
      </right>
      <top style="hair">
        <color indexed="23"/>
      </top>
      <bottom style="thin">
        <color indexed="55"/>
      </bottom>
    </border>
    <border>
      <left style="medium">
        <color indexed="23"/>
      </left>
      <right>
        <color indexed="63"/>
      </right>
      <top style="medium">
        <color indexed="23"/>
      </top>
      <bottom style="thin">
        <color indexed="23"/>
      </bottom>
    </border>
    <border>
      <left>
        <color indexed="63"/>
      </left>
      <right>
        <color indexed="63"/>
      </right>
      <top style="medium">
        <color indexed="23"/>
      </top>
      <bottom style="thin">
        <color indexed="23"/>
      </bottom>
    </border>
    <border>
      <left>
        <color indexed="63"/>
      </left>
      <right style="thin">
        <color indexed="23"/>
      </right>
      <top style="medium">
        <color indexed="23"/>
      </top>
      <bottom style="thin">
        <color indexed="23"/>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n">
        <color indexed="23"/>
      </left>
      <right>
        <color indexed="63"/>
      </right>
      <top style="thin">
        <color indexed="23"/>
      </top>
      <bottom style="hair"/>
    </border>
    <border>
      <left>
        <color indexed="63"/>
      </left>
      <right>
        <color indexed="63"/>
      </right>
      <top style="thin">
        <color indexed="23"/>
      </top>
      <bottom style="hair"/>
    </border>
    <border>
      <left>
        <color indexed="63"/>
      </left>
      <right style="thin">
        <color indexed="23"/>
      </right>
      <top style="thin">
        <color indexed="23"/>
      </top>
      <bottom style="hair"/>
    </border>
    <border>
      <left style="hair">
        <color indexed="23"/>
      </left>
      <right style="hair">
        <color indexed="23"/>
      </right>
      <top style="thin">
        <color indexed="23"/>
      </top>
      <bottom style="thin">
        <color indexed="23"/>
      </bottom>
    </border>
    <border>
      <left style="hair">
        <color indexed="23"/>
      </left>
      <right style="thin">
        <color indexed="23"/>
      </right>
      <top style="thin">
        <color indexed="23"/>
      </top>
      <bottom style="thin">
        <color indexed="23"/>
      </bottom>
    </border>
    <border>
      <left>
        <color indexed="63"/>
      </left>
      <right style="thin">
        <color indexed="23"/>
      </right>
      <top style="hair"/>
      <bottom style="thin">
        <color indexed="55"/>
      </bottom>
    </border>
    <border>
      <left style="thin">
        <color indexed="23"/>
      </left>
      <right style="hair">
        <color indexed="23"/>
      </right>
      <top style="thin">
        <color indexed="23"/>
      </top>
      <bottom style="thin">
        <color indexed="23"/>
      </bottom>
    </border>
    <border>
      <left>
        <color indexed="63"/>
      </left>
      <right style="hair"/>
      <top style="thin">
        <color indexed="23"/>
      </top>
      <bottom style="hair">
        <color indexed="8"/>
      </bottom>
    </border>
    <border>
      <left style="thin">
        <color indexed="23"/>
      </left>
      <right>
        <color indexed="63"/>
      </right>
      <top style="thin">
        <color indexed="23"/>
      </top>
      <bottom style="hair">
        <color indexed="8"/>
      </botto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8" fillId="0" borderId="0">
      <alignment/>
      <protection/>
    </xf>
    <xf numFmtId="0" fontId="17" fillId="0" borderId="0" applyNumberFormat="0" applyFill="0" applyBorder="0" applyAlignment="0" applyProtection="0"/>
  </cellStyleXfs>
  <cellXfs count="720">
    <xf numFmtId="0" fontId="0" fillId="0" borderId="0" xfId="0" applyAlignment="1">
      <alignment vertical="center"/>
    </xf>
    <xf numFmtId="0" fontId="6" fillId="0" borderId="0" xfId="0" applyFont="1" applyAlignment="1">
      <alignment vertical="center"/>
    </xf>
    <xf numFmtId="0" fontId="11" fillId="0" borderId="0" xfId="0" applyFont="1" applyAlignment="1">
      <alignment vertical="center"/>
    </xf>
    <xf numFmtId="0" fontId="4" fillId="0" borderId="0" xfId="0" applyFont="1" applyAlignment="1">
      <alignment vertical="center"/>
    </xf>
    <xf numFmtId="0" fontId="0" fillId="0" borderId="0" xfId="0" applyBorder="1" applyAlignment="1">
      <alignment vertical="center"/>
    </xf>
    <xf numFmtId="0" fontId="13" fillId="0" borderId="0" xfId="0" applyFont="1" applyAlignment="1">
      <alignment vertical="center"/>
    </xf>
    <xf numFmtId="0" fontId="19" fillId="0" borderId="0" xfId="0" applyFont="1" applyAlignment="1">
      <alignment vertical="center"/>
    </xf>
    <xf numFmtId="0" fontId="4" fillId="0" borderId="0" xfId="0" applyFont="1" applyFill="1" applyAlignment="1">
      <alignment vertical="center"/>
    </xf>
    <xf numFmtId="0" fontId="0" fillId="0" borderId="0" xfId="0" applyFill="1" applyAlignment="1">
      <alignment vertical="center"/>
    </xf>
    <xf numFmtId="0" fontId="11" fillId="0" borderId="0" xfId="0" applyFont="1" applyFill="1" applyAlignment="1">
      <alignment vertical="center"/>
    </xf>
    <xf numFmtId="0" fontId="0" fillId="0" borderId="0" xfId="0" applyFill="1" applyBorder="1" applyAlignment="1">
      <alignment vertical="center"/>
    </xf>
    <xf numFmtId="0" fontId="10" fillId="0" borderId="0" xfId="0" applyFont="1" applyFill="1" applyAlignment="1">
      <alignment vertical="center"/>
    </xf>
    <xf numFmtId="0" fontId="0" fillId="0" borderId="0" xfId="0" applyFill="1" applyAlignment="1" quotePrefix="1">
      <alignment horizontal="center"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0" fillId="0" borderId="0" xfId="0"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horizontal="right" vertical="center"/>
    </xf>
    <xf numFmtId="0" fontId="13" fillId="0" borderId="0" xfId="0" applyFont="1" applyFill="1" applyBorder="1" applyAlignment="1">
      <alignment vertical="center"/>
    </xf>
    <xf numFmtId="0" fontId="13" fillId="0" borderId="0" xfId="0" applyFont="1" applyFill="1" applyAlignment="1">
      <alignment vertical="center"/>
    </xf>
    <xf numFmtId="0" fontId="12" fillId="0" borderId="0" xfId="0" applyFont="1" applyFill="1" applyAlignment="1">
      <alignment vertical="center"/>
    </xf>
    <xf numFmtId="0" fontId="19" fillId="0" borderId="0" xfId="0" applyFont="1" applyFill="1" applyAlignment="1">
      <alignment vertical="center"/>
    </xf>
    <xf numFmtId="0" fontId="0" fillId="2" borderId="0" xfId="0" applyFill="1" applyBorder="1" applyAlignment="1">
      <alignment vertical="center"/>
    </xf>
    <xf numFmtId="0" fontId="0" fillId="2" borderId="0" xfId="0" applyFill="1" applyAlignment="1">
      <alignment vertical="center"/>
    </xf>
    <xf numFmtId="0" fontId="12" fillId="0" borderId="0" xfId="0" applyFont="1" applyFill="1" applyAlignment="1">
      <alignment horizontal="center"/>
    </xf>
    <xf numFmtId="0" fontId="0" fillId="3" borderId="0" xfId="0" applyFill="1" applyBorder="1" applyAlignment="1">
      <alignment vertical="center"/>
    </xf>
    <xf numFmtId="0" fontId="5" fillId="3" borderId="0" xfId="0" applyFont="1" applyFill="1" applyBorder="1" applyAlignment="1">
      <alignment vertical="center"/>
    </xf>
    <xf numFmtId="0" fontId="13" fillId="3" borderId="1" xfId="0" applyFont="1"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0" fillId="0" borderId="4" xfId="0" applyFill="1" applyBorder="1" applyAlignment="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13" fillId="3" borderId="6" xfId="0" applyFont="1" applyFill="1" applyBorder="1" applyAlignment="1">
      <alignment vertical="top" wrapText="1"/>
    </xf>
    <xf numFmtId="0" fontId="0" fillId="0" borderId="8" xfId="0" applyFill="1" applyBorder="1" applyAlignment="1">
      <alignment vertical="center"/>
    </xf>
    <xf numFmtId="0" fontId="0" fillId="0" borderId="9" xfId="0" applyFill="1" applyBorder="1" applyAlignment="1">
      <alignment vertical="center"/>
    </xf>
    <xf numFmtId="0" fontId="13" fillId="0" borderId="10" xfId="0" applyFont="1" applyFill="1" applyBorder="1" applyAlignment="1">
      <alignment vertical="center"/>
    </xf>
    <xf numFmtId="0" fontId="13" fillId="0" borderId="11" xfId="0" applyFont="1"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5" fillId="0" borderId="13" xfId="0" applyFont="1"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3" borderId="15" xfId="0" applyFill="1" applyBorder="1" applyAlignment="1">
      <alignment vertical="center"/>
    </xf>
    <xf numFmtId="0" fontId="0" fillId="0" borderId="16" xfId="0" applyFill="1" applyBorder="1" applyAlignment="1">
      <alignment vertical="center"/>
    </xf>
    <xf numFmtId="0" fontId="13" fillId="0" borderId="17" xfId="0" applyFont="1" applyFill="1" applyBorder="1" applyAlignment="1">
      <alignment vertical="center"/>
    </xf>
    <xf numFmtId="0" fontId="13" fillId="0" borderId="2" xfId="0" applyFont="1" applyFill="1" applyBorder="1" applyAlignment="1">
      <alignment vertical="center"/>
    </xf>
    <xf numFmtId="0" fontId="0" fillId="0" borderId="3" xfId="0" applyFill="1" applyBorder="1" applyAlignment="1">
      <alignment vertical="center"/>
    </xf>
    <xf numFmtId="0" fontId="5" fillId="0" borderId="4" xfId="0" applyFont="1" applyFill="1" applyBorder="1" applyAlignment="1">
      <alignment vertical="center"/>
    </xf>
    <xf numFmtId="0" fontId="0" fillId="0" borderId="5" xfId="0" applyFill="1" applyBorder="1" applyAlignment="1">
      <alignment vertical="center"/>
    </xf>
    <xf numFmtId="0" fontId="13" fillId="3" borderId="6" xfId="0" applyFont="1" applyFill="1" applyBorder="1" applyAlignment="1">
      <alignment vertical="center" wrapText="1"/>
    </xf>
    <xf numFmtId="0" fontId="13" fillId="3" borderId="18" xfId="0" applyFont="1" applyFill="1" applyBorder="1" applyAlignment="1">
      <alignment vertical="center"/>
    </xf>
    <xf numFmtId="0" fontId="0" fillId="3" borderId="19" xfId="0" applyFill="1" applyBorder="1" applyAlignment="1">
      <alignment vertical="center"/>
    </xf>
    <xf numFmtId="0" fontId="0" fillId="0" borderId="20" xfId="0" applyFill="1" applyBorder="1" applyAlignment="1">
      <alignment vertical="center"/>
    </xf>
    <xf numFmtId="0" fontId="5" fillId="0" borderId="20" xfId="0" applyFont="1" applyFill="1" applyBorder="1" applyAlignment="1">
      <alignment vertical="center"/>
    </xf>
    <xf numFmtId="0" fontId="0" fillId="3" borderId="18"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1" xfId="0" applyFill="1" applyBorder="1" applyAlignment="1">
      <alignment vertical="center"/>
    </xf>
    <xf numFmtId="0" fontId="0" fillId="0" borderId="17" xfId="0" applyFill="1" applyBorder="1" applyAlignment="1">
      <alignment vertical="center"/>
    </xf>
    <xf numFmtId="0" fontId="0" fillId="3" borderId="17" xfId="0" applyFill="1" applyBorder="1" applyAlignment="1">
      <alignment vertical="center"/>
    </xf>
    <xf numFmtId="0" fontId="0" fillId="0" borderId="2"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3"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3" borderId="28" xfId="0" applyFill="1" applyBorder="1" applyAlignment="1">
      <alignment vertical="center"/>
    </xf>
    <xf numFmtId="0" fontId="0" fillId="0" borderId="29" xfId="0" applyFill="1" applyBorder="1" applyAlignment="1">
      <alignment vertical="center"/>
    </xf>
    <xf numFmtId="0" fontId="0" fillId="3" borderId="0" xfId="0" applyFill="1" applyBorder="1" applyAlignment="1">
      <alignment horizontal="right" vertical="center"/>
    </xf>
    <xf numFmtId="0" fontId="0" fillId="0" borderId="30" xfId="0" applyFill="1" applyBorder="1" applyAlignment="1">
      <alignment vertical="center"/>
    </xf>
    <xf numFmtId="0" fontId="0" fillId="0" borderId="31" xfId="0" applyFill="1" applyBorder="1" applyAlignment="1">
      <alignment vertical="center"/>
    </xf>
    <xf numFmtId="0" fontId="0" fillId="3" borderId="31" xfId="0" applyFill="1" applyBorder="1" applyAlignment="1">
      <alignment vertical="center"/>
    </xf>
    <xf numFmtId="0" fontId="0" fillId="0" borderId="32" xfId="0" applyFill="1" applyBorder="1" applyAlignment="1">
      <alignment vertical="center"/>
    </xf>
    <xf numFmtId="0" fontId="0" fillId="3" borderId="33"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37" xfId="0" applyFill="1" applyBorder="1" applyAlignment="1">
      <alignment vertical="center"/>
    </xf>
    <xf numFmtId="0" fontId="0" fillId="3" borderId="38" xfId="0" applyFill="1" applyBorder="1" applyAlignment="1">
      <alignment vertical="center"/>
    </xf>
    <xf numFmtId="0" fontId="0" fillId="3" borderId="39" xfId="0" applyFill="1" applyBorder="1" applyAlignment="1">
      <alignment vertical="center"/>
    </xf>
    <xf numFmtId="0" fontId="0" fillId="3" borderId="12" xfId="0" applyFill="1" applyBorder="1" applyAlignment="1">
      <alignment vertical="center"/>
    </xf>
    <xf numFmtId="0" fontId="5" fillId="3" borderId="40" xfId="0" applyFont="1" applyFill="1" applyBorder="1" applyAlignment="1">
      <alignment vertical="center"/>
    </xf>
    <xf numFmtId="0" fontId="0" fillId="3" borderId="40" xfId="0" applyFill="1" applyBorder="1" applyAlignment="1">
      <alignment vertical="center"/>
    </xf>
    <xf numFmtId="0" fontId="0" fillId="3" borderId="41" xfId="0" applyFill="1" applyBorder="1" applyAlignment="1">
      <alignment vertical="center"/>
    </xf>
    <xf numFmtId="0" fontId="0" fillId="3" borderId="42" xfId="0" applyFill="1" applyBorder="1" applyAlignment="1">
      <alignment vertical="center"/>
    </xf>
    <xf numFmtId="0" fontId="0" fillId="3" borderId="43" xfId="0" applyFill="1" applyBorder="1" applyAlignment="1">
      <alignment vertical="center"/>
    </xf>
    <xf numFmtId="0" fontId="0" fillId="3" borderId="44" xfId="0" applyFill="1" applyBorder="1" applyAlignment="1">
      <alignment vertical="center"/>
    </xf>
    <xf numFmtId="0" fontId="0" fillId="3" borderId="45" xfId="0" applyFill="1" applyBorder="1" applyAlignment="1">
      <alignment vertical="center"/>
    </xf>
    <xf numFmtId="0" fontId="0" fillId="3" borderId="46" xfId="0" applyFill="1" applyBorder="1" applyAlignment="1">
      <alignment vertical="center"/>
    </xf>
    <xf numFmtId="0" fontId="0" fillId="3" borderId="47" xfId="0" applyFill="1" applyBorder="1" applyAlignment="1">
      <alignment vertical="center"/>
    </xf>
    <xf numFmtId="0" fontId="13" fillId="3" borderId="48" xfId="0" applyFont="1" applyFill="1" applyBorder="1" applyAlignment="1">
      <alignment horizontal="right" vertical="center" shrinkToFit="1"/>
    </xf>
    <xf numFmtId="0" fontId="13" fillId="0" borderId="49" xfId="0" applyFont="1" applyFill="1" applyBorder="1" applyAlignment="1">
      <alignment horizontal="right" vertical="center" shrinkToFit="1"/>
    </xf>
    <xf numFmtId="0" fontId="13" fillId="0" borderId="48" xfId="0" applyFont="1" applyFill="1" applyBorder="1" applyAlignment="1">
      <alignment horizontal="right" vertical="center" shrinkToFit="1"/>
    </xf>
    <xf numFmtId="0" fontId="13" fillId="0" borderId="18" xfId="0" applyFont="1" applyFill="1" applyBorder="1" applyAlignment="1">
      <alignment vertical="center" shrinkToFit="1"/>
    </xf>
    <xf numFmtId="0" fontId="13" fillId="0" borderId="15" xfId="0" applyFont="1" applyFill="1" applyBorder="1" applyAlignment="1">
      <alignment horizontal="left" vertical="center" shrinkToFit="1"/>
    </xf>
    <xf numFmtId="0" fontId="13" fillId="3" borderId="50" xfId="0" applyFont="1" applyFill="1" applyBorder="1" applyAlignment="1">
      <alignment horizontal="right" vertical="center" shrinkToFit="1"/>
    </xf>
    <xf numFmtId="0" fontId="13" fillId="0" borderId="51" xfId="0" applyFont="1" applyFill="1" applyBorder="1" applyAlignment="1">
      <alignment vertical="center"/>
    </xf>
    <xf numFmtId="0" fontId="13" fillId="0" borderId="3" xfId="0" applyFont="1" applyFill="1" applyBorder="1" applyAlignment="1">
      <alignment vertical="center"/>
    </xf>
    <xf numFmtId="0" fontId="14" fillId="0" borderId="0" xfId="0" applyFont="1" applyFill="1" applyBorder="1" applyAlignment="1">
      <alignment vertical="center"/>
    </xf>
    <xf numFmtId="0" fontId="13" fillId="0" borderId="50" xfId="0" applyFont="1" applyFill="1" applyBorder="1" applyAlignment="1">
      <alignment horizontal="left" vertical="center" shrinkToFit="1"/>
    </xf>
    <xf numFmtId="0" fontId="12" fillId="0" borderId="15" xfId="0" applyFont="1" applyFill="1" applyBorder="1" applyAlignment="1">
      <alignment vertical="center" wrapText="1"/>
    </xf>
    <xf numFmtId="0" fontId="0" fillId="0" borderId="52" xfId="0" applyFill="1" applyBorder="1" applyAlignment="1">
      <alignment vertical="center"/>
    </xf>
    <xf numFmtId="0" fontId="0" fillId="3" borderId="13" xfId="0" applyFill="1" applyBorder="1" applyAlignment="1">
      <alignment vertical="center"/>
    </xf>
    <xf numFmtId="0" fontId="5" fillId="3" borderId="13" xfId="0" applyFont="1" applyFill="1" applyBorder="1" applyAlignment="1">
      <alignment vertical="center"/>
    </xf>
    <xf numFmtId="0" fontId="0" fillId="3" borderId="16" xfId="0" applyFill="1" applyBorder="1" applyAlignment="1">
      <alignment vertical="center"/>
    </xf>
    <xf numFmtId="0" fontId="0" fillId="3" borderId="22" xfId="0" applyFill="1" applyBorder="1" applyAlignment="1">
      <alignment vertical="center"/>
    </xf>
    <xf numFmtId="0" fontId="0" fillId="3" borderId="52" xfId="0" applyFill="1" applyBorder="1" applyAlignment="1">
      <alignment vertical="center"/>
    </xf>
    <xf numFmtId="0" fontId="13" fillId="0" borderId="14" xfId="0" applyFont="1" applyFill="1" applyBorder="1" applyAlignment="1">
      <alignment vertical="center"/>
    </xf>
    <xf numFmtId="0" fontId="13" fillId="0" borderId="15" xfId="0" applyFont="1" applyFill="1" applyBorder="1" applyAlignment="1">
      <alignment vertical="center" wrapText="1"/>
    </xf>
    <xf numFmtId="0" fontId="13" fillId="0" borderId="50" xfId="0" applyFont="1" applyFill="1" applyBorder="1" applyAlignment="1">
      <alignment horizontal="right" vertical="center"/>
    </xf>
    <xf numFmtId="0" fontId="14" fillId="0" borderId="15" xfId="0" applyFont="1" applyFill="1" applyBorder="1" applyAlignment="1">
      <alignment vertical="center"/>
    </xf>
    <xf numFmtId="0" fontId="14" fillId="0" borderId="0" xfId="0" applyFont="1" applyFill="1" applyBorder="1" applyAlignment="1">
      <alignment vertical="center" shrinkToFit="1"/>
    </xf>
    <xf numFmtId="0" fontId="14" fillId="3" borderId="0" xfId="0" applyFont="1" applyFill="1" applyBorder="1" applyAlignment="1">
      <alignment vertical="center" shrinkToFit="1"/>
    </xf>
    <xf numFmtId="0" fontId="13" fillId="0" borderId="50" xfId="0" applyFont="1" applyFill="1" applyBorder="1" applyAlignment="1">
      <alignment horizontal="right" vertical="center" shrinkToFit="1"/>
    </xf>
    <xf numFmtId="0" fontId="13" fillId="0" borderId="14" xfId="0" applyFont="1" applyFill="1" applyBorder="1" applyAlignment="1">
      <alignment vertical="center" shrinkToFit="1"/>
    </xf>
    <xf numFmtId="0" fontId="13" fillId="0" borderId="15" xfId="0" applyFont="1" applyFill="1" applyBorder="1" applyAlignment="1">
      <alignment vertical="center" shrinkToFit="1"/>
    </xf>
    <xf numFmtId="0" fontId="14" fillId="0" borderId="15" xfId="0" applyFont="1" applyFill="1" applyBorder="1" applyAlignment="1">
      <alignment vertical="center" shrinkToFit="1"/>
    </xf>
    <xf numFmtId="0" fontId="13" fillId="3" borderId="53" xfId="0" applyFont="1" applyFill="1" applyBorder="1" applyAlignment="1">
      <alignment horizontal="right" vertical="center" shrinkToFit="1"/>
    </xf>
    <xf numFmtId="0" fontId="14" fillId="0" borderId="12" xfId="0" applyFont="1" applyFill="1" applyBorder="1" applyAlignment="1">
      <alignment vertical="center" shrinkToFit="1"/>
    </xf>
    <xf numFmtId="0" fontId="14" fillId="0" borderId="13" xfId="0" applyFont="1" applyFill="1" applyBorder="1" applyAlignment="1">
      <alignment vertical="center" shrinkToFit="1"/>
    </xf>
    <xf numFmtId="0" fontId="14" fillId="3" borderId="13" xfId="0" applyFont="1" applyFill="1" applyBorder="1" applyAlignment="1">
      <alignment vertical="center" shrinkToFit="1"/>
    </xf>
    <xf numFmtId="0" fontId="14" fillId="0" borderId="15" xfId="0" applyFont="1" applyFill="1" applyBorder="1" applyAlignment="1">
      <alignment horizontal="left" vertical="center" shrinkToFit="1"/>
    </xf>
    <xf numFmtId="0" fontId="13" fillId="0" borderId="53" xfId="0" applyFont="1" applyFill="1" applyBorder="1" applyAlignment="1">
      <alignment horizontal="right" vertical="center" shrinkToFit="1"/>
    </xf>
    <xf numFmtId="0" fontId="14" fillId="0" borderId="22" xfId="0" applyFont="1" applyFill="1" applyBorder="1" applyAlignment="1">
      <alignment vertical="center" shrinkToFit="1"/>
    </xf>
    <xf numFmtId="0" fontId="14" fillId="3" borderId="22" xfId="0" applyFont="1" applyFill="1" applyBorder="1" applyAlignment="1">
      <alignment vertical="center" shrinkToFit="1"/>
    </xf>
    <xf numFmtId="0" fontId="13" fillId="3" borderId="53" xfId="0" applyFont="1" applyFill="1" applyBorder="1" applyAlignment="1">
      <alignment horizontal="left" vertical="center" shrinkToFit="1"/>
    </xf>
    <xf numFmtId="0" fontId="13" fillId="0" borderId="50" xfId="0" applyFont="1" applyFill="1" applyBorder="1" applyAlignment="1">
      <alignment vertical="center" shrinkToFit="1"/>
    </xf>
    <xf numFmtId="0" fontId="14" fillId="0" borderId="14" xfId="0" applyFont="1" applyFill="1" applyBorder="1" applyAlignment="1">
      <alignment vertical="center" shrinkToFit="1"/>
    </xf>
    <xf numFmtId="0" fontId="13" fillId="0" borderId="14" xfId="0" applyFont="1" applyFill="1" applyBorder="1" applyAlignment="1">
      <alignment horizontal="left" vertical="center" shrinkToFit="1"/>
    </xf>
    <xf numFmtId="0" fontId="14" fillId="0" borderId="0" xfId="0" applyFont="1" applyFill="1" applyAlignment="1">
      <alignment vertical="center"/>
    </xf>
    <xf numFmtId="0" fontId="0" fillId="0" borderId="11" xfId="0" applyFill="1" applyBorder="1" applyAlignment="1">
      <alignment vertical="center"/>
    </xf>
    <xf numFmtId="0" fontId="13" fillId="0" borderId="50" xfId="0" applyFont="1" applyFill="1" applyBorder="1" applyAlignment="1">
      <alignment vertical="center"/>
    </xf>
    <xf numFmtId="0" fontId="13" fillId="0" borderId="54" xfId="0" applyFont="1" applyFill="1" applyBorder="1" applyAlignment="1">
      <alignment horizontal="right" vertical="center"/>
    </xf>
    <xf numFmtId="0" fontId="0" fillId="0" borderId="10" xfId="0" applyFill="1" applyBorder="1" applyAlignment="1">
      <alignment vertical="center"/>
    </xf>
    <xf numFmtId="0" fontId="13" fillId="0" borderId="52" xfId="0" applyFont="1" applyFill="1" applyBorder="1" applyAlignment="1">
      <alignment vertical="center"/>
    </xf>
    <xf numFmtId="0" fontId="13" fillId="0" borderId="53" xfId="0" applyFont="1" applyFill="1" applyBorder="1" applyAlignment="1">
      <alignment horizontal="right" vertical="center"/>
    </xf>
    <xf numFmtId="0" fontId="14" fillId="0" borderId="14" xfId="0" applyFont="1" applyFill="1" applyBorder="1" applyAlignment="1">
      <alignment vertical="center"/>
    </xf>
    <xf numFmtId="0" fontId="13" fillId="0" borderId="53" xfId="0" applyFont="1" applyFill="1" applyBorder="1" applyAlignment="1">
      <alignment vertical="center"/>
    </xf>
    <xf numFmtId="0" fontId="13" fillId="0" borderId="15" xfId="0" applyFont="1" applyFill="1" applyBorder="1" applyAlignment="1">
      <alignment vertical="center"/>
    </xf>
    <xf numFmtId="0" fontId="0" fillId="0" borderId="0" xfId="0" applyFill="1" applyAlignment="1">
      <alignment vertical="center"/>
    </xf>
    <xf numFmtId="0" fontId="1" fillId="0" borderId="0" xfId="0" applyFont="1" applyFill="1" applyAlignment="1">
      <alignment vertical="center"/>
    </xf>
    <xf numFmtId="0" fontId="0" fillId="0" borderId="55" xfId="0" applyFill="1" applyBorder="1" applyAlignment="1">
      <alignment vertical="center"/>
    </xf>
    <xf numFmtId="0" fontId="13" fillId="3" borderId="50" xfId="0" applyFont="1" applyFill="1" applyBorder="1" applyAlignment="1">
      <alignment vertical="center"/>
    </xf>
    <xf numFmtId="0" fontId="0" fillId="3" borderId="11" xfId="0" applyFill="1" applyBorder="1" applyAlignment="1">
      <alignment vertical="center"/>
    </xf>
    <xf numFmtId="0" fontId="0" fillId="3" borderId="14" xfId="0" applyFill="1" applyBorder="1" applyAlignment="1">
      <alignment vertical="center"/>
    </xf>
    <xf numFmtId="0" fontId="13" fillId="3" borderId="15" xfId="0" applyFont="1" applyFill="1" applyBorder="1" applyAlignment="1">
      <alignment vertical="top" wrapText="1"/>
    </xf>
    <xf numFmtId="0" fontId="13" fillId="3" borderId="54" xfId="0" applyFont="1" applyFill="1" applyBorder="1" applyAlignment="1">
      <alignment horizontal="right" vertical="center"/>
    </xf>
    <xf numFmtId="0" fontId="13" fillId="3" borderId="52" xfId="0" applyFont="1" applyFill="1" applyBorder="1" applyAlignment="1">
      <alignment vertical="center"/>
    </xf>
    <xf numFmtId="0" fontId="13" fillId="3" borderId="15" xfId="0" applyFont="1" applyFill="1" applyBorder="1" applyAlignment="1">
      <alignment vertical="center" wrapText="1"/>
    </xf>
    <xf numFmtId="0" fontId="14" fillId="3" borderId="15" xfId="0" applyFont="1" applyFill="1" applyBorder="1" applyAlignment="1">
      <alignment vertical="center"/>
    </xf>
    <xf numFmtId="0" fontId="0" fillId="3" borderId="56" xfId="0" applyFill="1" applyBorder="1" applyAlignment="1" applyProtection="1">
      <alignment vertical="center"/>
      <protection locked="0"/>
    </xf>
    <xf numFmtId="0" fontId="13" fillId="3" borderId="53" xfId="0" applyFont="1" applyFill="1" applyBorder="1" applyAlignment="1">
      <alignment horizontal="right" vertical="center"/>
    </xf>
    <xf numFmtId="0" fontId="13" fillId="3" borderId="53" xfId="0" applyFont="1" applyFill="1" applyBorder="1" applyAlignment="1">
      <alignment vertical="center"/>
    </xf>
    <xf numFmtId="0" fontId="0" fillId="0" borderId="50" xfId="0"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vertical="center" wrapText="1"/>
    </xf>
    <xf numFmtId="0" fontId="13" fillId="0" borderId="11" xfId="0" applyFont="1" applyFill="1" applyBorder="1" applyAlignment="1">
      <alignment vertical="center" wrapText="1"/>
    </xf>
    <xf numFmtId="0" fontId="13" fillId="0" borderId="12" xfId="0" applyFont="1" applyFill="1" applyBorder="1" applyAlignment="1">
      <alignment vertical="center"/>
    </xf>
    <xf numFmtId="0" fontId="0" fillId="0" borderId="15" xfId="0" applyFill="1" applyBorder="1" applyAlignment="1">
      <alignment horizontal="right" vertical="center"/>
    </xf>
    <xf numFmtId="0" fontId="0" fillId="0" borderId="12" xfId="0" applyFill="1" applyBorder="1" applyAlignment="1">
      <alignment vertical="center"/>
    </xf>
    <xf numFmtId="0" fontId="12" fillId="0" borderId="13" xfId="0" applyFont="1" applyFill="1" applyBorder="1" applyAlignment="1">
      <alignment vertical="center"/>
    </xf>
    <xf numFmtId="0" fontId="0" fillId="0" borderId="54" xfId="0" applyFill="1" applyBorder="1" applyAlignment="1">
      <alignment vertical="center"/>
    </xf>
    <xf numFmtId="0" fontId="0" fillId="0" borderId="57" xfId="0" applyFill="1" applyBorder="1" applyAlignment="1">
      <alignment vertical="center"/>
    </xf>
    <xf numFmtId="0" fontId="0" fillId="0" borderId="58" xfId="0" applyFill="1" applyBorder="1" applyAlignment="1">
      <alignment vertical="center"/>
    </xf>
    <xf numFmtId="0" fontId="0" fillId="0" borderId="59" xfId="0" applyFill="1" applyBorder="1" applyAlignment="1">
      <alignment vertical="center"/>
    </xf>
    <xf numFmtId="0" fontId="13" fillId="0" borderId="57" xfId="0" applyFont="1" applyFill="1" applyBorder="1" applyAlignment="1">
      <alignment horizontal="right" vertical="center"/>
    </xf>
    <xf numFmtId="0" fontId="13" fillId="0" borderId="57" xfId="0" applyFont="1" applyFill="1" applyBorder="1" applyAlignment="1">
      <alignment vertical="center" wrapText="1"/>
    </xf>
    <xf numFmtId="0" fontId="13" fillId="0" borderId="59" xfId="0" applyFont="1" applyFill="1" applyBorder="1" applyAlignment="1">
      <alignment vertical="center" wrapText="1"/>
    </xf>
    <xf numFmtId="0" fontId="13" fillId="0" borderId="0" xfId="0" applyFont="1" applyFill="1" applyBorder="1" applyAlignment="1">
      <alignment vertical="center" shrinkToFit="1"/>
    </xf>
    <xf numFmtId="0" fontId="13" fillId="0" borderId="12" xfId="0" applyFont="1" applyFill="1" applyBorder="1" applyAlignment="1">
      <alignment vertical="center" shrinkToFit="1"/>
    </xf>
    <xf numFmtId="0" fontId="13" fillId="0" borderId="13" xfId="0" applyFont="1" applyFill="1" applyBorder="1" applyAlignment="1">
      <alignment vertical="center" shrinkToFit="1"/>
    </xf>
    <xf numFmtId="0" fontId="13" fillId="0" borderId="60" xfId="0" applyFont="1" applyFill="1" applyBorder="1" applyAlignment="1">
      <alignment vertical="center" shrinkToFit="1"/>
    </xf>
    <xf numFmtId="0" fontId="13" fillId="0" borderId="61" xfId="0" applyFont="1" applyFill="1" applyBorder="1" applyAlignment="1">
      <alignment vertical="center" shrinkToFit="1"/>
    </xf>
    <xf numFmtId="0" fontId="13" fillId="0" borderId="62" xfId="0" applyFont="1" applyFill="1" applyBorder="1" applyAlignment="1">
      <alignment vertical="center" shrinkToFit="1"/>
    </xf>
    <xf numFmtId="0" fontId="0" fillId="0" borderId="0" xfId="0" applyFill="1" applyBorder="1" applyAlignment="1">
      <alignment horizontal="left" vertical="center" shrinkToFit="1"/>
    </xf>
    <xf numFmtId="0" fontId="0" fillId="0" borderId="0" xfId="0"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11"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ill="1" applyAlignment="1" applyProtection="1">
      <alignment vertical="center"/>
      <protection/>
    </xf>
    <xf numFmtId="0" fontId="0" fillId="0" borderId="50" xfId="0" applyFill="1" applyBorder="1" applyAlignment="1">
      <alignment horizontal="left" vertical="center" shrinkToFit="1"/>
    </xf>
    <xf numFmtId="0" fontId="0" fillId="0" borderId="10" xfId="0" applyFill="1" applyBorder="1" applyAlignment="1">
      <alignment horizontal="left" vertical="center" shrinkToFit="1"/>
    </xf>
    <xf numFmtId="0" fontId="0" fillId="0" borderId="11" xfId="0" applyFill="1" applyBorder="1" applyAlignment="1">
      <alignment horizontal="left" vertical="center" shrinkToFit="1"/>
    </xf>
    <xf numFmtId="0" fontId="0" fillId="0" borderId="14" xfId="0" applyFill="1" applyBorder="1" applyAlignment="1">
      <alignment horizontal="left" vertical="center" shrinkToFit="1"/>
    </xf>
    <xf numFmtId="0" fontId="0" fillId="0" borderId="15" xfId="0" applyFill="1" applyBorder="1" applyAlignment="1">
      <alignment horizontal="left" vertical="center" shrinkToFit="1"/>
    </xf>
    <xf numFmtId="0" fontId="0" fillId="0" borderId="16" xfId="0" applyFill="1" applyBorder="1" applyAlignment="1">
      <alignment horizontal="left" vertical="center" shrinkToFit="1"/>
    </xf>
    <xf numFmtId="0" fontId="11" fillId="0" borderId="0" xfId="0" applyFont="1" applyFill="1" applyBorder="1" applyAlignment="1">
      <alignment vertical="center"/>
    </xf>
    <xf numFmtId="0" fontId="0" fillId="0" borderId="50" xfId="0" applyFill="1" applyBorder="1" applyAlignment="1">
      <alignment vertical="center"/>
    </xf>
    <xf numFmtId="0" fontId="0" fillId="0" borderId="10" xfId="0" applyFill="1" applyBorder="1" applyAlignment="1">
      <alignment vertical="center"/>
    </xf>
    <xf numFmtId="0" fontId="33" fillId="0" borderId="0" xfId="0" applyFont="1" applyFill="1" applyBorder="1" applyAlignment="1">
      <alignment horizontal="left" vertical="center"/>
    </xf>
    <xf numFmtId="0" fontId="34" fillId="0" borderId="0" xfId="0" applyFont="1" applyFill="1" applyAlignment="1">
      <alignment vertical="center"/>
    </xf>
    <xf numFmtId="0" fontId="19" fillId="0" borderId="0" xfId="0" applyFont="1" applyFill="1" applyAlignment="1">
      <alignment horizontal="left" vertical="center"/>
    </xf>
    <xf numFmtId="0" fontId="35" fillId="0" borderId="0" xfId="0" applyFont="1" applyFill="1" applyAlignment="1">
      <alignment vertical="center"/>
    </xf>
    <xf numFmtId="0" fontId="21" fillId="0" borderId="0" xfId="0" applyFont="1" applyFill="1" applyAlignment="1">
      <alignment vertical="center"/>
    </xf>
    <xf numFmtId="0" fontId="0" fillId="0" borderId="63" xfId="0" applyBorder="1" applyAlignment="1" applyProtection="1">
      <alignment vertical="center"/>
      <protection/>
    </xf>
    <xf numFmtId="0" fontId="0" fillId="0" borderId="63" xfId="0" applyFont="1" applyBorder="1" applyAlignment="1" applyProtection="1">
      <alignment vertical="center"/>
      <protection/>
    </xf>
    <xf numFmtId="0" fontId="5" fillId="0" borderId="0" xfId="0" applyFont="1" applyFill="1" applyAlignment="1" applyProtection="1">
      <alignment vertical="center"/>
      <protection locked="0"/>
    </xf>
    <xf numFmtId="0" fontId="0" fillId="0" borderId="0" xfId="0" applyFill="1" applyBorder="1" applyAlignment="1" applyProtection="1">
      <alignment vertical="center"/>
      <protection locked="0"/>
    </xf>
    <xf numFmtId="0" fontId="38" fillId="0" borderId="55" xfId="0" applyFont="1" applyFill="1" applyBorder="1" applyAlignment="1">
      <alignment vertical="center"/>
    </xf>
    <xf numFmtId="0" fontId="38" fillId="0" borderId="0" xfId="0" applyFont="1" applyFill="1" applyBorder="1" applyAlignment="1">
      <alignment vertical="center"/>
    </xf>
    <xf numFmtId="0" fontId="4" fillId="0" borderId="0" xfId="0" applyFont="1" applyFill="1" applyBorder="1" applyAlignment="1">
      <alignment vertical="center" wrapText="1"/>
    </xf>
    <xf numFmtId="0" fontId="0" fillId="0" borderId="0" xfId="0" applyFont="1" applyFill="1" applyAlignment="1" applyProtection="1">
      <alignment vertical="center"/>
      <protection/>
    </xf>
    <xf numFmtId="0" fontId="6" fillId="0" borderId="0" xfId="0" applyFont="1" applyFill="1" applyBorder="1" applyAlignment="1">
      <alignment vertical="center" wrapText="1"/>
    </xf>
    <xf numFmtId="0" fontId="5" fillId="0" borderId="64" xfId="0" applyFont="1" applyFill="1" applyBorder="1" applyAlignment="1">
      <alignment horizontal="right"/>
    </xf>
    <xf numFmtId="0" fontId="5" fillId="0" borderId="65" xfId="0" applyFont="1" applyFill="1" applyBorder="1" applyAlignment="1">
      <alignment horizontal="right"/>
    </xf>
    <xf numFmtId="0" fontId="5" fillId="0" borderId="66" xfId="0" applyFont="1" applyFill="1" applyBorder="1" applyAlignment="1">
      <alignment horizontal="right"/>
    </xf>
    <xf numFmtId="0" fontId="40" fillId="0" borderId="14" xfId="0" applyFont="1" applyFill="1" applyBorder="1" applyAlignment="1">
      <alignment vertical="center" shrinkToFit="1"/>
    </xf>
    <xf numFmtId="0" fontId="40" fillId="0" borderId="15" xfId="0" applyFont="1" applyFill="1" applyBorder="1" applyAlignment="1">
      <alignment horizontal="left" vertical="center" shrinkToFit="1"/>
    </xf>
    <xf numFmtId="0" fontId="0" fillId="0" borderId="67" xfId="0" applyFill="1" applyBorder="1" applyAlignment="1">
      <alignment vertical="center"/>
    </xf>
    <xf numFmtId="0" fontId="13" fillId="0" borderId="64" xfId="0" applyFont="1" applyFill="1" applyBorder="1" applyAlignment="1">
      <alignment vertical="center" wrapText="1"/>
    </xf>
    <xf numFmtId="0" fontId="0" fillId="0" borderId="68" xfId="0" applyFill="1" applyBorder="1" applyAlignment="1">
      <alignment vertical="center"/>
    </xf>
    <xf numFmtId="0" fontId="5" fillId="0" borderId="69" xfId="0" applyFont="1" applyFill="1" applyBorder="1" applyAlignment="1">
      <alignment vertical="center"/>
    </xf>
    <xf numFmtId="0" fontId="0" fillId="0" borderId="70" xfId="0" applyFill="1" applyBorder="1" applyAlignment="1">
      <alignment vertical="center"/>
    </xf>
    <xf numFmtId="0" fontId="0" fillId="0" borderId="71" xfId="0" applyFill="1" applyBorder="1" applyAlignment="1">
      <alignment vertical="center"/>
    </xf>
    <xf numFmtId="0" fontId="0" fillId="0" borderId="72" xfId="0" applyFill="1" applyBorder="1" applyAlignment="1">
      <alignment vertical="center"/>
    </xf>
    <xf numFmtId="0" fontId="0" fillId="0" borderId="73" xfId="0" applyFill="1" applyBorder="1" applyAlignment="1">
      <alignment vertical="center"/>
    </xf>
    <xf numFmtId="0" fontId="5" fillId="0" borderId="0" xfId="0" applyFont="1" applyFill="1" applyAlignment="1" applyProtection="1">
      <alignment vertical="center"/>
      <protection/>
    </xf>
    <xf numFmtId="0" fontId="14" fillId="0" borderId="0" xfId="0" applyFont="1" applyFill="1" applyAlignment="1" applyProtection="1">
      <alignment vertical="center"/>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20" fillId="0" borderId="0" xfId="0" applyFont="1" applyFill="1" applyAlignment="1" applyProtection="1">
      <alignment vertical="center"/>
      <protection/>
    </xf>
    <xf numFmtId="0" fontId="6" fillId="0" borderId="63" xfId="0" applyFont="1" applyBorder="1" applyAlignment="1" applyProtection="1">
      <alignment vertical="center"/>
      <protection/>
    </xf>
    <xf numFmtId="0" fontId="19" fillId="0" borderId="0" xfId="0" applyFont="1" applyFill="1" applyAlignment="1" applyProtection="1">
      <alignment vertical="center"/>
      <protection/>
    </xf>
    <xf numFmtId="0" fontId="13" fillId="0" borderId="0" xfId="0" applyFont="1" applyFill="1" applyBorder="1" applyAlignment="1" applyProtection="1">
      <alignment vertical="center" wrapText="1"/>
      <protection/>
    </xf>
    <xf numFmtId="0" fontId="4" fillId="0" borderId="0" xfId="0" applyFont="1" applyFill="1" applyBorder="1" applyAlignment="1" applyProtection="1">
      <alignment vertical="center" wrapText="1"/>
      <protection/>
    </xf>
    <xf numFmtId="0" fontId="5" fillId="0" borderId="74" xfId="0" applyFont="1" applyFill="1" applyBorder="1" applyAlignment="1" applyProtection="1">
      <alignment vertical="center"/>
      <protection/>
    </xf>
    <xf numFmtId="0" fontId="5" fillId="0" borderId="75" xfId="0" applyFont="1" applyFill="1" applyBorder="1" applyAlignment="1" applyProtection="1">
      <alignment vertical="center"/>
      <protection/>
    </xf>
    <xf numFmtId="0" fontId="5" fillId="0" borderId="76"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5" fillId="0" borderId="77" xfId="0" applyFont="1" applyFill="1" applyBorder="1" applyAlignment="1" applyProtection="1">
      <alignment vertical="center"/>
      <protection/>
    </xf>
    <xf numFmtId="0" fontId="5" fillId="0" borderId="78" xfId="0" applyFont="1" applyFill="1" applyBorder="1" applyAlignment="1" applyProtection="1">
      <alignment vertical="center"/>
      <protection/>
    </xf>
    <xf numFmtId="0" fontId="6" fillId="0" borderId="0" xfId="0" applyFont="1" applyFill="1" applyBorder="1" applyAlignment="1" applyProtection="1">
      <alignment vertical="center" wrapText="1"/>
      <protection/>
    </xf>
    <xf numFmtId="0" fontId="5" fillId="0" borderId="79" xfId="0" applyFont="1" applyFill="1" applyBorder="1" applyAlignment="1" applyProtection="1">
      <alignment vertical="center"/>
      <protection/>
    </xf>
    <xf numFmtId="0" fontId="5" fillId="0" borderId="80" xfId="0" applyFont="1" applyFill="1" applyBorder="1" applyAlignment="1" applyProtection="1">
      <alignment vertical="center"/>
      <protection/>
    </xf>
    <xf numFmtId="0" fontId="0" fillId="0" borderId="63" xfId="0" applyFill="1" applyBorder="1" applyAlignment="1" applyProtection="1">
      <alignment vertical="center"/>
      <protection/>
    </xf>
    <xf numFmtId="0" fontId="39" fillId="0" borderId="0" xfId="0" applyFont="1" applyFill="1" applyBorder="1" applyAlignment="1" applyProtection="1">
      <alignment vertical="center" wrapText="1"/>
      <protection/>
    </xf>
    <xf numFmtId="0" fontId="5" fillId="0" borderId="63" xfId="0" applyFont="1" applyBorder="1" applyAlignment="1" applyProtection="1">
      <alignment vertical="center"/>
      <protection/>
    </xf>
    <xf numFmtId="180" fontId="5" fillId="0" borderId="0" xfId="0" applyNumberFormat="1" applyFont="1" applyFill="1" applyAlignment="1" applyProtection="1">
      <alignment vertical="center"/>
      <protection/>
    </xf>
    <xf numFmtId="0" fontId="11" fillId="0" borderId="0" xfId="0" applyFont="1" applyFill="1" applyAlignment="1" applyProtection="1">
      <alignment vertical="center"/>
      <protection/>
    </xf>
    <xf numFmtId="0" fontId="12" fillId="0" borderId="0" xfId="0" applyFont="1" applyFill="1" applyAlignment="1" applyProtection="1">
      <alignment vertical="center"/>
      <protection/>
    </xf>
    <xf numFmtId="0" fontId="11" fillId="0" borderId="63" xfId="0" applyFont="1" applyBorder="1" applyAlignment="1" applyProtection="1">
      <alignment vertical="center"/>
      <protection/>
    </xf>
    <xf numFmtId="0" fontId="13" fillId="0" borderId="0" xfId="0" applyFont="1" applyFill="1" applyAlignment="1" applyProtection="1">
      <alignment vertical="center"/>
      <protection/>
    </xf>
    <xf numFmtId="0" fontId="13" fillId="0" borderId="63" xfId="0" applyFont="1" applyBorder="1" applyAlignment="1" applyProtection="1">
      <alignment vertical="center"/>
      <protection/>
    </xf>
    <xf numFmtId="0" fontId="4" fillId="0" borderId="0" xfId="0" applyFont="1" applyFill="1" applyAlignment="1" applyProtection="1">
      <alignment vertical="center"/>
      <protection/>
    </xf>
    <xf numFmtId="0" fontId="4" fillId="0" borderId="63" xfId="0" applyFont="1" applyBorder="1" applyAlignment="1" applyProtection="1">
      <alignment vertical="center"/>
      <protection/>
    </xf>
    <xf numFmtId="0" fontId="13" fillId="0" borderId="0" xfId="0" applyFont="1" applyFill="1" applyBorder="1" applyAlignment="1" applyProtection="1">
      <alignment horizontal="left" vertical="center" wrapText="1"/>
      <protection/>
    </xf>
    <xf numFmtId="0" fontId="19" fillId="0" borderId="63" xfId="0" applyFont="1" applyBorder="1" applyAlignment="1" applyProtection="1">
      <alignment vertical="center"/>
      <protection/>
    </xf>
    <xf numFmtId="0" fontId="5" fillId="3" borderId="81" xfId="0" applyFont="1" applyFill="1" applyBorder="1" applyAlignment="1">
      <alignment vertical="center"/>
    </xf>
    <xf numFmtId="0" fontId="13" fillId="0" borderId="0" xfId="0" applyFont="1" applyFill="1" applyBorder="1" applyAlignment="1" applyProtection="1">
      <alignment vertical="center" wrapText="1" shrinkToFit="1"/>
      <protection/>
    </xf>
    <xf numFmtId="0" fontId="13" fillId="0" borderId="13" xfId="0" applyFont="1" applyFill="1" applyBorder="1" applyAlignment="1" applyProtection="1">
      <alignment vertical="center" shrinkToFit="1"/>
      <protection/>
    </xf>
    <xf numFmtId="0" fontId="13" fillId="0" borderId="0" xfId="0" applyFont="1" applyFill="1" applyBorder="1" applyAlignment="1" applyProtection="1">
      <alignment vertical="center" shrinkToFit="1"/>
      <protection/>
    </xf>
    <xf numFmtId="0" fontId="0" fillId="0" borderId="13" xfId="0" applyFill="1" applyBorder="1" applyAlignment="1" applyProtection="1">
      <alignment vertical="center"/>
      <protection/>
    </xf>
    <xf numFmtId="180" fontId="21" fillId="0" borderId="13" xfId="0" applyNumberFormat="1" applyFont="1" applyFill="1" applyBorder="1" applyAlignment="1" applyProtection="1">
      <alignment vertical="center"/>
      <protection/>
    </xf>
    <xf numFmtId="0" fontId="4" fillId="0" borderId="0" xfId="0" applyFont="1" applyFill="1" applyAlignment="1">
      <alignment vertical="center" wrapText="1"/>
    </xf>
    <xf numFmtId="0" fontId="20" fillId="0" borderId="82" xfId="0" applyFont="1" applyFill="1" applyBorder="1" applyAlignment="1" applyProtection="1">
      <alignment vertical="center"/>
      <protection/>
    </xf>
    <xf numFmtId="0" fontId="20" fillId="0" borderId="0" xfId="0" applyFont="1" applyFill="1" applyAlignment="1" applyProtection="1">
      <alignment vertical="center"/>
      <protection/>
    </xf>
    <xf numFmtId="0" fontId="5" fillId="0" borderId="83" xfId="0" applyFont="1" applyFill="1" applyBorder="1" applyAlignment="1" applyProtection="1">
      <alignment vertical="center"/>
      <protection/>
    </xf>
    <xf numFmtId="0" fontId="5" fillId="0" borderId="84" xfId="0" applyFont="1" applyFill="1" applyBorder="1" applyAlignment="1" applyProtection="1">
      <alignment vertical="center"/>
      <protection/>
    </xf>
    <xf numFmtId="0" fontId="5" fillId="0" borderId="85" xfId="0" applyFont="1" applyFill="1" applyBorder="1" applyAlignment="1" applyProtection="1">
      <alignment vertical="center"/>
      <protection/>
    </xf>
    <xf numFmtId="0" fontId="41" fillId="0" borderId="0" xfId="0" applyFont="1" applyFill="1" applyAlignment="1" applyProtection="1">
      <alignment vertical="center"/>
      <protection locked="0"/>
    </xf>
    <xf numFmtId="0" fontId="41" fillId="0" borderId="0" xfId="0" applyFont="1" applyFill="1" applyAlignment="1" applyProtection="1">
      <alignment vertical="center"/>
      <protection/>
    </xf>
    <xf numFmtId="0" fontId="12" fillId="0" borderId="0" xfId="0" applyFont="1" applyAlignment="1" applyProtection="1">
      <alignment vertical="center"/>
      <protection/>
    </xf>
    <xf numFmtId="0" fontId="5" fillId="0" borderId="86" xfId="0" applyFont="1" applyFill="1" applyBorder="1" applyAlignment="1" applyProtection="1">
      <alignment vertical="center"/>
      <protection/>
    </xf>
    <xf numFmtId="0" fontId="0" fillId="0" borderId="87" xfId="0" applyFill="1" applyBorder="1" applyAlignment="1">
      <alignment vertical="center"/>
    </xf>
    <xf numFmtId="0" fontId="0" fillId="0" borderId="88" xfId="0" applyFill="1" applyBorder="1" applyAlignment="1">
      <alignment vertical="center"/>
    </xf>
    <xf numFmtId="0" fontId="13" fillId="0" borderId="53" xfId="0" applyFont="1" applyFill="1" applyBorder="1" applyAlignment="1">
      <alignment horizontal="left" vertical="center" shrinkToFit="1"/>
    </xf>
    <xf numFmtId="0" fontId="40" fillId="0" borderId="0" xfId="0" applyFont="1" applyFill="1" applyAlignment="1">
      <alignment vertical="center" wrapText="1"/>
    </xf>
    <xf numFmtId="0" fontId="40" fillId="0" borderId="13" xfId="0" applyFont="1" applyFill="1" applyBorder="1" applyAlignment="1">
      <alignment vertical="center" wrapText="1"/>
    </xf>
    <xf numFmtId="0" fontId="13" fillId="0" borderId="50" xfId="0" applyFont="1" applyFill="1" applyBorder="1" applyAlignment="1">
      <alignment vertical="top" shrinkToFit="1"/>
    </xf>
    <xf numFmtId="0" fontId="13" fillId="0" borderId="50" xfId="0" applyFont="1" applyFill="1" applyBorder="1" applyAlignment="1">
      <alignment horizontal="left" vertical="top" shrinkToFit="1"/>
    </xf>
    <xf numFmtId="0" fontId="44" fillId="0" borderId="0" xfId="0" applyFont="1" applyFill="1" applyAlignment="1" applyProtection="1">
      <alignment vertical="center"/>
      <protection/>
    </xf>
    <xf numFmtId="0" fontId="14" fillId="0" borderId="0" xfId="0" applyFont="1" applyFill="1" applyAlignment="1" applyProtection="1">
      <alignment vertical="center"/>
      <protection/>
    </xf>
    <xf numFmtId="0" fontId="44" fillId="0" borderId="63" xfId="0" applyFont="1" applyBorder="1" applyAlignment="1" applyProtection="1">
      <alignment vertical="center"/>
      <protection/>
    </xf>
    <xf numFmtId="0" fontId="44" fillId="0" borderId="0" xfId="0" applyFont="1" applyBorder="1" applyAlignment="1" applyProtection="1">
      <alignment vertical="center"/>
      <protection/>
    </xf>
    <xf numFmtId="0" fontId="4" fillId="0" borderId="0" xfId="0" applyFont="1" applyFill="1" applyBorder="1" applyAlignment="1" applyProtection="1">
      <alignment vertical="center"/>
      <protection/>
    </xf>
    <xf numFmtId="0" fontId="14" fillId="0" borderId="0" xfId="0" applyFont="1" applyFill="1" applyAlignment="1" applyProtection="1">
      <alignment vertical="center" wrapText="1"/>
      <protection/>
    </xf>
    <xf numFmtId="0" fontId="4" fillId="0" borderId="0" xfId="0" applyFont="1" applyFill="1" applyBorder="1" applyAlignment="1" applyProtection="1">
      <alignment horizontal="left" vertical="center" wrapText="1"/>
      <protection/>
    </xf>
    <xf numFmtId="0" fontId="14" fillId="4" borderId="0" xfId="0" applyFont="1" applyFill="1" applyBorder="1" applyAlignment="1" applyProtection="1">
      <alignment vertical="center"/>
      <protection/>
    </xf>
    <xf numFmtId="0" fontId="4" fillId="4" borderId="0" xfId="0" applyFont="1" applyFill="1" applyBorder="1" applyAlignment="1" applyProtection="1">
      <alignment vertical="top" wrapText="1"/>
      <protection/>
    </xf>
    <xf numFmtId="0" fontId="14" fillId="4" borderId="22" xfId="0" applyFont="1" applyFill="1" applyBorder="1" applyAlignment="1" applyProtection="1">
      <alignment vertical="center"/>
      <protection/>
    </xf>
    <xf numFmtId="0" fontId="14" fillId="4" borderId="89" xfId="0" applyFont="1" applyFill="1" applyBorder="1" applyAlignment="1" applyProtection="1">
      <alignment vertical="center"/>
      <protection/>
    </xf>
    <xf numFmtId="0" fontId="14" fillId="4" borderId="61" xfId="0" applyFont="1" applyFill="1" applyBorder="1" applyAlignment="1" applyProtection="1">
      <alignment vertical="center"/>
      <protection/>
    </xf>
    <xf numFmtId="0" fontId="4" fillId="0" borderId="0" xfId="0" applyFont="1" applyFill="1" applyBorder="1" applyAlignment="1" applyProtection="1">
      <alignment vertical="top" wrapText="1"/>
      <protection/>
    </xf>
    <xf numFmtId="0" fontId="44" fillId="0" borderId="63" xfId="0" applyFont="1" applyBorder="1" applyAlignment="1" applyProtection="1">
      <alignment horizontal="center" vertical="center"/>
      <protection/>
    </xf>
    <xf numFmtId="0" fontId="44" fillId="0" borderId="0" xfId="0" applyFont="1" applyBorder="1" applyAlignment="1" applyProtection="1">
      <alignment horizontal="center" vertical="center"/>
      <protection/>
    </xf>
    <xf numFmtId="0" fontId="4" fillId="4" borderId="22" xfId="0" applyFont="1" applyFill="1" applyBorder="1" applyAlignment="1" applyProtection="1">
      <alignment horizontal="right" vertical="top"/>
      <protection/>
    </xf>
    <xf numFmtId="0" fontId="4" fillId="4" borderId="0" xfId="0" applyFont="1" applyFill="1" applyBorder="1" applyAlignment="1" applyProtection="1">
      <alignment horizontal="right" vertical="top"/>
      <protection/>
    </xf>
    <xf numFmtId="0" fontId="44"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left" vertical="center" wrapText="1"/>
      <protection/>
    </xf>
    <xf numFmtId="0" fontId="4" fillId="4" borderId="22" xfId="0" applyFont="1" applyFill="1" applyBorder="1" applyAlignment="1" applyProtection="1">
      <alignment vertical="top" wrapText="1"/>
      <protection/>
    </xf>
    <xf numFmtId="0" fontId="4" fillId="4" borderId="0" xfId="0" applyFont="1" applyFill="1" applyBorder="1" applyAlignment="1" applyProtection="1">
      <alignment vertical="top"/>
      <protection/>
    </xf>
    <xf numFmtId="0" fontId="4" fillId="4" borderId="22" xfId="0" applyFont="1" applyFill="1" applyBorder="1" applyAlignment="1" applyProtection="1">
      <alignment vertical="top"/>
      <protection/>
    </xf>
    <xf numFmtId="0" fontId="46" fillId="0" borderId="0" xfId="0" applyFont="1" applyFill="1" applyBorder="1" applyAlignment="1" applyProtection="1">
      <alignment vertical="top" wrapText="1"/>
      <protection/>
    </xf>
    <xf numFmtId="0" fontId="4" fillId="4" borderId="22" xfId="0" applyFont="1" applyFill="1" applyBorder="1" applyAlignment="1" applyProtection="1">
      <alignment vertical="center"/>
      <protection/>
    </xf>
    <xf numFmtId="0" fontId="4" fillId="4" borderId="0" xfId="0" applyFont="1" applyFill="1" applyBorder="1" applyAlignment="1" applyProtection="1">
      <alignment vertical="center"/>
      <protection/>
    </xf>
    <xf numFmtId="0" fontId="13" fillId="0" borderId="57" xfId="0" applyFont="1" applyFill="1" applyBorder="1" applyAlignment="1" applyProtection="1">
      <alignment vertical="center" wrapText="1"/>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63" xfId="0" applyBorder="1" applyAlignment="1" applyProtection="1">
      <alignment vertical="center"/>
      <protection/>
    </xf>
    <xf numFmtId="0" fontId="0" fillId="0" borderId="40" xfId="0" applyBorder="1" applyAlignment="1" applyProtection="1">
      <alignment vertical="center"/>
      <protection/>
    </xf>
    <xf numFmtId="0" fontId="4" fillId="4" borderId="22" xfId="0" applyFont="1" applyFill="1" applyBorder="1" applyAlignment="1" applyProtection="1">
      <alignment vertical="center"/>
      <protection/>
    </xf>
    <xf numFmtId="0" fontId="4" fillId="4" borderId="0" xfId="0" applyFont="1" applyFill="1" applyBorder="1" applyAlignment="1" applyProtection="1">
      <alignment vertical="center"/>
      <protection/>
    </xf>
    <xf numFmtId="0" fontId="45" fillId="0" borderId="0" xfId="0" applyFont="1" applyFill="1" applyAlignment="1">
      <alignment vertical="center" wrapText="1"/>
    </xf>
    <xf numFmtId="0" fontId="11" fillId="0" borderId="0" xfId="0" applyFont="1" applyFill="1" applyAlignment="1">
      <alignment vertical="center" wrapText="1"/>
    </xf>
    <xf numFmtId="0" fontId="0" fillId="0" borderId="0" xfId="0" applyFont="1" applyBorder="1" applyAlignment="1" applyProtection="1">
      <alignment vertical="center"/>
      <protection/>
    </xf>
    <xf numFmtId="0" fontId="0" fillId="0" borderId="0" xfId="0" applyFont="1" applyBorder="1" applyAlignment="1" applyProtection="1">
      <alignment vertical="center"/>
      <protection/>
    </xf>
    <xf numFmtId="0" fontId="0" fillId="2" borderId="90" xfId="0" applyFont="1" applyFill="1" applyBorder="1" applyAlignment="1" applyProtection="1">
      <alignment vertical="center"/>
      <protection/>
    </xf>
    <xf numFmtId="0" fontId="0" fillId="2" borderId="91" xfId="0" applyFont="1" applyFill="1" applyBorder="1" applyAlignment="1" applyProtection="1">
      <alignment vertical="center"/>
      <protection/>
    </xf>
    <xf numFmtId="0" fontId="0" fillId="2" borderId="92" xfId="0" applyFont="1" applyFill="1" applyBorder="1" applyAlignment="1" applyProtection="1">
      <alignment vertical="center"/>
      <protection/>
    </xf>
    <xf numFmtId="0" fontId="0" fillId="5" borderId="90" xfId="0" applyFont="1" applyFill="1" applyBorder="1" applyAlignment="1" applyProtection="1">
      <alignment horizontal="center" vertical="center"/>
      <protection/>
    </xf>
    <xf numFmtId="0" fontId="0" fillId="5" borderId="92"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49" fillId="0" borderId="0" xfId="0" applyFont="1" applyFill="1" applyBorder="1" applyAlignment="1">
      <alignment vertical="center"/>
    </xf>
    <xf numFmtId="0" fontId="0" fillId="0" borderId="0" xfId="0" applyFont="1" applyFill="1" applyAlignment="1">
      <alignment vertical="center"/>
    </xf>
    <xf numFmtId="0" fontId="14" fillId="0" borderId="0" xfId="0" applyFont="1" applyFill="1" applyAlignment="1">
      <alignment vertical="center" wrapText="1"/>
    </xf>
    <xf numFmtId="0" fontId="14" fillId="0" borderId="13" xfId="0" applyFont="1" applyFill="1" applyBorder="1" applyAlignment="1">
      <alignment vertical="center" wrapText="1"/>
    </xf>
    <xf numFmtId="49" fontId="25" fillId="0" borderId="0" xfId="0" applyNumberFormat="1" applyFont="1" applyFill="1" applyBorder="1" applyAlignment="1">
      <alignment vertical="center"/>
    </xf>
    <xf numFmtId="0" fontId="51" fillId="0" borderId="0" xfId="0" applyFont="1" applyFill="1" applyAlignment="1">
      <alignment vertical="center"/>
    </xf>
    <xf numFmtId="0" fontId="10" fillId="0" borderId="93" xfId="0" applyFont="1" applyBorder="1" applyAlignment="1" applyProtection="1">
      <alignment vertical="center"/>
      <protection/>
    </xf>
    <xf numFmtId="0" fontId="0" fillId="0" borderId="94" xfId="0" applyBorder="1" applyAlignment="1" applyProtection="1">
      <alignment vertical="center"/>
      <protection/>
    </xf>
    <xf numFmtId="0" fontId="0" fillId="0" borderId="94" xfId="0" applyBorder="1" applyAlignment="1" applyProtection="1">
      <alignment vertical="center"/>
      <protection/>
    </xf>
    <xf numFmtId="0" fontId="0" fillId="0" borderId="95" xfId="0" applyBorder="1" applyAlignment="1" applyProtection="1">
      <alignment vertical="center"/>
      <protection/>
    </xf>
    <xf numFmtId="0" fontId="11" fillId="0" borderId="96" xfId="0" applyFont="1" applyBorder="1" applyAlignment="1" applyProtection="1">
      <alignment vertical="center"/>
      <protection/>
    </xf>
    <xf numFmtId="0" fontId="0" fillId="0" borderId="88" xfId="0" applyFont="1" applyBorder="1" applyAlignment="1" applyProtection="1">
      <alignment vertical="center"/>
      <protection/>
    </xf>
    <xf numFmtId="0" fontId="0" fillId="0" borderId="96" xfId="0" applyBorder="1" applyAlignment="1" applyProtection="1">
      <alignment vertical="center"/>
      <protection/>
    </xf>
    <xf numFmtId="0" fontId="0" fillId="0" borderId="88" xfId="0" applyBorder="1" applyAlignment="1" applyProtection="1">
      <alignment vertical="center"/>
      <protection/>
    </xf>
    <xf numFmtId="0" fontId="0" fillId="0" borderId="96" xfId="0" applyBorder="1" applyAlignment="1" applyProtection="1">
      <alignment vertical="center"/>
      <protection/>
    </xf>
    <xf numFmtId="0" fontId="11" fillId="0" borderId="97" xfId="0" applyFont="1" applyBorder="1" applyAlignment="1" applyProtection="1">
      <alignment vertical="center"/>
      <protection/>
    </xf>
    <xf numFmtId="0" fontId="0" fillId="0" borderId="98" xfId="0" applyFont="1" applyBorder="1" applyAlignment="1" applyProtection="1">
      <alignment vertical="center"/>
      <protection/>
    </xf>
    <xf numFmtId="0" fontId="0" fillId="0" borderId="98" xfId="0" applyFont="1" applyBorder="1" applyAlignment="1" applyProtection="1">
      <alignment vertical="center"/>
      <protection/>
    </xf>
    <xf numFmtId="0" fontId="0" fillId="0" borderId="99" xfId="0" applyFont="1" applyBorder="1" applyAlignment="1" applyProtection="1">
      <alignment vertical="center"/>
      <protection/>
    </xf>
    <xf numFmtId="0" fontId="33" fillId="0" borderId="0" xfId="0" applyFont="1" applyFill="1" applyAlignment="1">
      <alignment/>
    </xf>
    <xf numFmtId="0" fontId="0" fillId="0" borderId="88" xfId="0" applyFont="1" applyFill="1" applyBorder="1" applyAlignment="1">
      <alignment vertical="top" wrapText="1" shrinkToFit="1"/>
    </xf>
    <xf numFmtId="0" fontId="4" fillId="0" borderId="57" xfId="0" applyFont="1" applyFill="1" applyBorder="1" applyAlignment="1" applyProtection="1">
      <alignment vertical="center" wrapText="1"/>
      <protection/>
    </xf>
    <xf numFmtId="0" fontId="4" fillId="4" borderId="54" xfId="0" applyFont="1" applyFill="1" applyBorder="1" applyAlignment="1" applyProtection="1">
      <alignment horizontal="left" vertical="top" wrapText="1"/>
      <protection/>
    </xf>
    <xf numFmtId="0" fontId="0" fillId="0" borderId="100" xfId="0" applyFill="1" applyBorder="1" applyAlignment="1" applyProtection="1">
      <alignment vertical="center"/>
      <protection/>
    </xf>
    <xf numFmtId="0" fontId="0" fillId="0" borderId="0" xfId="0" applyFont="1" applyFill="1" applyAlignment="1" applyProtection="1">
      <alignment vertical="center"/>
      <protection/>
    </xf>
    <xf numFmtId="0" fontId="5" fillId="0" borderId="100" xfId="0" applyFont="1" applyFill="1" applyBorder="1" applyAlignment="1" applyProtection="1">
      <alignment vertical="center"/>
      <protection/>
    </xf>
    <xf numFmtId="0" fontId="54" fillId="0" borderId="0" xfId="0" applyFont="1" applyAlignment="1">
      <alignment vertical="center"/>
    </xf>
    <xf numFmtId="0" fontId="54" fillId="2" borderId="0" xfId="0" applyFont="1" applyFill="1" applyAlignment="1">
      <alignment vertical="center"/>
    </xf>
    <xf numFmtId="0" fontId="54" fillId="0" borderId="0" xfId="0" applyFont="1" applyFill="1" applyAlignment="1">
      <alignment vertical="center"/>
    </xf>
    <xf numFmtId="49" fontId="54" fillId="0" borderId="0" xfId="0" applyNumberFormat="1" applyFont="1" applyAlignment="1">
      <alignment vertical="center"/>
    </xf>
    <xf numFmtId="0" fontId="55" fillId="0" borderId="0" xfId="22" applyFont="1" applyFill="1" applyBorder="1" applyAlignment="1">
      <alignment horizontal="center" vertical="center"/>
      <protection/>
    </xf>
    <xf numFmtId="0" fontId="55" fillId="0" borderId="0" xfId="22" applyFont="1" applyFill="1" applyBorder="1" applyAlignment="1">
      <alignment horizontal="center" vertical="center" wrapText="1"/>
      <protection/>
    </xf>
    <xf numFmtId="0" fontId="55" fillId="0" borderId="0" xfId="21" applyFont="1" applyFill="1" applyBorder="1" applyAlignment="1">
      <alignment horizontal="center" vertical="center"/>
      <protection/>
    </xf>
    <xf numFmtId="0" fontId="35" fillId="0" borderId="0" xfId="0" applyFont="1" applyBorder="1" applyAlignment="1">
      <alignment vertical="center"/>
    </xf>
    <xf numFmtId="0" fontId="55" fillId="0" borderId="0" xfId="0" applyFont="1" applyFill="1" applyBorder="1" applyAlignment="1">
      <alignment horizontal="left"/>
    </xf>
    <xf numFmtId="0" fontId="55" fillId="0" borderId="0" xfId="0" applyFont="1" applyFill="1" applyBorder="1" applyAlignment="1">
      <alignment horizontal="center"/>
    </xf>
    <xf numFmtId="0" fontId="55" fillId="0" borderId="0" xfId="22" applyFont="1" applyFill="1" applyBorder="1" applyAlignment="1">
      <alignment horizontal="left" vertical="center"/>
      <protection/>
    </xf>
    <xf numFmtId="0" fontId="35" fillId="0" borderId="0" xfId="0" applyNumberFormat="1" applyFont="1" applyFill="1" applyBorder="1" applyAlignment="1">
      <alignment vertical="center"/>
    </xf>
    <xf numFmtId="49" fontId="35" fillId="0" borderId="0" xfId="0" applyNumberFormat="1" applyFont="1" applyBorder="1" applyAlignment="1">
      <alignment vertical="center"/>
    </xf>
    <xf numFmtId="0" fontId="55" fillId="0" borderId="0" xfId="0" applyFont="1" applyFill="1" applyBorder="1" applyAlignment="1">
      <alignment horizontal="left" wrapText="1"/>
    </xf>
    <xf numFmtId="0" fontId="55" fillId="0" borderId="0" xfId="0" applyFont="1" applyFill="1" applyBorder="1" applyAlignment="1">
      <alignment horizontal="right" wrapText="1"/>
    </xf>
    <xf numFmtId="0" fontId="35" fillId="0" borderId="0" xfId="0" applyFont="1" applyFill="1" applyBorder="1" applyAlignment="1">
      <alignment vertical="center"/>
    </xf>
    <xf numFmtId="49" fontId="35" fillId="0" borderId="0" xfId="0" applyNumberFormat="1" applyFont="1" applyFill="1" applyBorder="1" applyAlignment="1">
      <alignment vertical="center"/>
    </xf>
    <xf numFmtId="49" fontId="35" fillId="0" borderId="0" xfId="0" applyNumberFormat="1" applyFont="1" applyFill="1" applyBorder="1" applyAlignment="1">
      <alignment vertical="center"/>
    </xf>
    <xf numFmtId="0" fontId="55" fillId="0" borderId="0" xfId="0" applyFont="1" applyFill="1" applyBorder="1" applyAlignment="1">
      <alignment horizontal="left" wrapText="1"/>
    </xf>
    <xf numFmtId="0" fontId="55" fillId="0" borderId="0" xfId="0" applyFont="1" applyFill="1" applyBorder="1" applyAlignment="1">
      <alignment horizontal="right" wrapText="1"/>
    </xf>
    <xf numFmtId="0" fontId="35" fillId="0" borderId="0" xfId="0" applyFont="1" applyBorder="1" applyAlignment="1">
      <alignment vertical="center"/>
    </xf>
    <xf numFmtId="0" fontId="4" fillId="4" borderId="22" xfId="0" applyFont="1" applyFill="1" applyBorder="1" applyAlignment="1" applyProtection="1">
      <alignment horizontal="right" vertical="top" wrapText="1"/>
      <protection/>
    </xf>
    <xf numFmtId="0" fontId="4" fillId="4" borderId="101" xfId="0" applyFont="1" applyFill="1" applyBorder="1" applyAlignment="1" applyProtection="1">
      <alignment horizontal="left" vertical="top" wrapText="1"/>
      <protection/>
    </xf>
    <xf numFmtId="0" fontId="4" fillId="4" borderId="54" xfId="0" applyFont="1" applyFill="1" applyBorder="1" applyAlignment="1" applyProtection="1">
      <alignment horizontal="right" vertical="top" wrapText="1"/>
      <protection/>
    </xf>
    <xf numFmtId="0" fontId="4" fillId="4" borderId="57" xfId="0" applyFont="1" applyFill="1" applyBorder="1" applyAlignment="1" applyProtection="1">
      <alignment horizontal="right" vertical="top" wrapText="1"/>
      <protection/>
    </xf>
    <xf numFmtId="0" fontId="11" fillId="0" borderId="0" xfId="0" applyFont="1" applyFill="1" applyAlignment="1">
      <alignment horizontal="left" vertical="center" wrapText="1"/>
    </xf>
    <xf numFmtId="0" fontId="11" fillId="0" borderId="0" xfId="0" applyFont="1" applyFill="1" applyAlignment="1">
      <alignment horizontal="right" vertical="center" wrapText="1"/>
    </xf>
    <xf numFmtId="0" fontId="52" fillId="0" borderId="0" xfId="0" applyFont="1" applyBorder="1" applyAlignment="1" applyProtection="1">
      <alignment horizontal="center" vertical="center"/>
      <protection/>
    </xf>
    <xf numFmtId="0" fontId="0" fillId="0" borderId="0" xfId="0" applyFill="1" applyAlignment="1">
      <alignment horizontal="right" vertical="center"/>
    </xf>
    <xf numFmtId="49" fontId="25" fillId="4" borderId="93" xfId="0" applyNumberFormat="1" applyFont="1" applyFill="1" applyBorder="1" applyAlignment="1">
      <alignment horizontal="center" vertical="center"/>
    </xf>
    <xf numFmtId="49" fontId="25" fillId="4" borderId="94" xfId="0" applyNumberFormat="1" applyFont="1" applyFill="1" applyBorder="1" applyAlignment="1">
      <alignment horizontal="center" vertical="center"/>
    </xf>
    <xf numFmtId="49" fontId="25" fillId="4" borderId="95" xfId="0" applyNumberFormat="1" applyFont="1" applyFill="1" applyBorder="1" applyAlignment="1">
      <alignment horizontal="center" vertical="center"/>
    </xf>
    <xf numFmtId="49" fontId="25" fillId="4" borderId="97" xfId="0" applyNumberFormat="1" applyFont="1" applyFill="1" applyBorder="1" applyAlignment="1">
      <alignment horizontal="center" vertical="center"/>
    </xf>
    <xf numFmtId="49" fontId="25" fillId="4" borderId="98" xfId="0" applyNumberFormat="1" applyFont="1" applyFill="1" applyBorder="1" applyAlignment="1">
      <alignment horizontal="center" vertical="center"/>
    </xf>
    <xf numFmtId="49" fontId="25" fillId="4" borderId="99" xfId="0" applyNumberFormat="1" applyFont="1" applyFill="1" applyBorder="1" applyAlignment="1">
      <alignment horizontal="center" vertical="center"/>
    </xf>
    <xf numFmtId="0" fontId="50" fillId="0" borderId="0" xfId="0" applyFont="1" applyFill="1" applyAlignment="1">
      <alignment horizontal="center" vertical="center"/>
    </xf>
    <xf numFmtId="0" fontId="50" fillId="0" borderId="0" xfId="0" applyFont="1" applyFill="1" applyBorder="1" applyAlignment="1">
      <alignment horizontal="center" vertical="center"/>
    </xf>
    <xf numFmtId="0" fontId="11" fillId="0" borderId="0" xfId="0" applyFont="1" applyFill="1" applyAlignment="1">
      <alignment horizontal="left" vertical="center" shrinkToFit="1"/>
    </xf>
    <xf numFmtId="0" fontId="4" fillId="4" borderId="54" xfId="0" applyFont="1" applyFill="1" applyBorder="1" applyAlignment="1" applyProtection="1">
      <alignment horizontal="left" vertical="center" wrapText="1"/>
      <protection/>
    </xf>
    <xf numFmtId="0" fontId="4" fillId="4" borderId="57" xfId="0" applyFont="1" applyFill="1" applyBorder="1" applyAlignment="1" applyProtection="1">
      <alignment horizontal="left" vertical="center" wrapText="1"/>
      <protection/>
    </xf>
    <xf numFmtId="0" fontId="4" fillId="4" borderId="102" xfId="0" applyFont="1" applyFill="1" applyBorder="1" applyAlignment="1" applyProtection="1">
      <alignment horizontal="left" vertical="center" wrapText="1"/>
      <protection/>
    </xf>
    <xf numFmtId="0" fontId="4" fillId="4" borderId="22" xfId="0" applyFont="1" applyFill="1" applyBorder="1" applyAlignment="1" applyProtection="1">
      <alignment horizontal="left" vertical="center" wrapText="1"/>
      <protection/>
    </xf>
    <xf numFmtId="0" fontId="4" fillId="4" borderId="0" xfId="0" applyFont="1" applyFill="1" applyBorder="1" applyAlignment="1" applyProtection="1">
      <alignment horizontal="left" vertical="center" wrapText="1"/>
      <protection/>
    </xf>
    <xf numFmtId="0" fontId="4" fillId="4" borderId="40" xfId="0" applyFont="1" applyFill="1" applyBorder="1" applyAlignment="1" applyProtection="1">
      <alignment horizontal="left" vertical="center" wrapText="1"/>
      <protection/>
    </xf>
    <xf numFmtId="0" fontId="4" fillId="4" borderId="89" xfId="0" applyFont="1" applyFill="1" applyBorder="1" applyAlignment="1" applyProtection="1">
      <alignment horizontal="left" vertical="center" wrapText="1"/>
      <protection/>
    </xf>
    <xf numFmtId="0" fontId="4" fillId="4" borderId="61" xfId="0" applyFont="1" applyFill="1" applyBorder="1" applyAlignment="1" applyProtection="1">
      <alignment horizontal="left" vertical="center" wrapText="1"/>
      <protection/>
    </xf>
    <xf numFmtId="0" fontId="4" fillId="4" borderId="101" xfId="0" applyFont="1" applyFill="1" applyBorder="1" applyAlignment="1" applyProtection="1">
      <alignment horizontal="left" vertical="center" wrapText="1"/>
      <protection/>
    </xf>
    <xf numFmtId="0" fontId="4" fillId="4" borderId="57" xfId="0" applyFont="1" applyFill="1" applyBorder="1" applyAlignment="1" applyProtection="1">
      <alignment horizontal="left" vertical="top" wrapText="1"/>
      <protection/>
    </xf>
    <xf numFmtId="0" fontId="4" fillId="4" borderId="102" xfId="0" applyFont="1" applyFill="1" applyBorder="1" applyAlignment="1" applyProtection="1">
      <alignment horizontal="left" vertical="top" wrapText="1"/>
      <protection/>
    </xf>
    <xf numFmtId="0" fontId="4" fillId="4" borderId="0" xfId="0" applyFont="1" applyFill="1" applyBorder="1" applyAlignment="1" applyProtection="1">
      <alignment horizontal="left" vertical="top" wrapText="1"/>
      <protection/>
    </xf>
    <xf numFmtId="0" fontId="4" fillId="4" borderId="40" xfId="0" applyFont="1" applyFill="1" applyBorder="1" applyAlignment="1" applyProtection="1">
      <alignment horizontal="left" vertical="top" wrapText="1"/>
      <protection/>
    </xf>
    <xf numFmtId="0" fontId="4" fillId="4" borderId="61" xfId="0" applyFont="1" applyFill="1" applyBorder="1" applyAlignment="1" applyProtection="1">
      <alignment horizontal="left" vertical="top" wrapText="1"/>
      <protection/>
    </xf>
    <xf numFmtId="0" fontId="4" fillId="4" borderId="0" xfId="0" applyFont="1" applyFill="1" applyBorder="1" applyAlignment="1" applyProtection="1">
      <alignment horizontal="right" vertical="top" wrapText="1"/>
      <protection/>
    </xf>
    <xf numFmtId="0" fontId="4" fillId="4" borderId="89" xfId="0" applyFont="1" applyFill="1" applyBorder="1" applyAlignment="1" applyProtection="1">
      <alignment horizontal="right" vertical="top" wrapText="1"/>
      <protection/>
    </xf>
    <xf numFmtId="0" fontId="4" fillId="4" borderId="61" xfId="0" applyFont="1" applyFill="1" applyBorder="1" applyAlignment="1" applyProtection="1">
      <alignment horizontal="right" vertical="top" wrapText="1"/>
      <protection/>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40" xfId="0" applyFont="1" applyFill="1" applyBorder="1" applyAlignment="1" applyProtection="1">
      <alignment horizontal="left" vertical="center"/>
      <protection/>
    </xf>
    <xf numFmtId="0" fontId="4" fillId="4" borderId="0" xfId="0" applyFont="1" applyFill="1" applyBorder="1" applyAlignment="1" applyProtection="1">
      <alignment vertical="top" wrapText="1"/>
      <protection/>
    </xf>
    <xf numFmtId="0" fontId="4" fillId="4" borderId="40" xfId="0" applyFont="1" applyFill="1" applyBorder="1" applyAlignment="1" applyProtection="1">
      <alignment vertical="top" wrapText="1"/>
      <protection/>
    </xf>
    <xf numFmtId="0" fontId="4" fillId="4" borderId="61" xfId="0" applyFont="1" applyFill="1" applyBorder="1" applyAlignment="1" applyProtection="1">
      <alignment vertical="top" wrapText="1"/>
      <protection/>
    </xf>
    <xf numFmtId="0" fontId="4" fillId="4" borderId="101" xfId="0" applyFont="1" applyFill="1" applyBorder="1" applyAlignment="1" applyProtection="1">
      <alignment vertical="top" wrapText="1"/>
      <protection/>
    </xf>
    <xf numFmtId="0" fontId="0" fillId="0" borderId="0" xfId="0" applyAlignment="1">
      <alignment vertical="center"/>
    </xf>
    <xf numFmtId="0" fontId="0" fillId="0" borderId="40" xfId="0" applyBorder="1" applyAlignment="1">
      <alignment vertical="center"/>
    </xf>
    <xf numFmtId="0" fontId="13" fillId="4" borderId="54" xfId="0" applyFont="1" applyFill="1" applyBorder="1" applyAlignment="1" applyProtection="1">
      <alignment horizontal="left" vertical="center" wrapText="1"/>
      <protection/>
    </xf>
    <xf numFmtId="0" fontId="13" fillId="4" borderId="57" xfId="0" applyFont="1" applyFill="1" applyBorder="1" applyAlignment="1" applyProtection="1">
      <alignment horizontal="left" vertical="center" wrapText="1"/>
      <protection/>
    </xf>
    <xf numFmtId="0" fontId="13" fillId="4" borderId="102" xfId="0" applyFont="1" applyFill="1" applyBorder="1" applyAlignment="1" applyProtection="1">
      <alignment horizontal="left" vertical="center" wrapText="1"/>
      <protection/>
    </xf>
    <xf numFmtId="0" fontId="13" fillId="4" borderId="89" xfId="0" applyFont="1" applyFill="1" applyBorder="1" applyAlignment="1" applyProtection="1">
      <alignment horizontal="left" vertical="center" wrapText="1"/>
      <protection/>
    </xf>
    <xf numFmtId="0" fontId="13" fillId="4" borderId="61" xfId="0" applyFont="1" applyFill="1" applyBorder="1" applyAlignment="1" applyProtection="1">
      <alignment horizontal="left" vertical="center" wrapText="1"/>
      <protection/>
    </xf>
    <xf numFmtId="0" fontId="13" fillId="4" borderId="101" xfId="0" applyFont="1" applyFill="1" applyBorder="1" applyAlignment="1" applyProtection="1">
      <alignment horizontal="left" vertical="center" wrapText="1"/>
      <protection/>
    </xf>
    <xf numFmtId="0" fontId="13" fillId="0" borderId="17" xfId="0" applyFont="1" applyFill="1" applyBorder="1" applyAlignment="1">
      <alignment horizontal="left" vertical="top" wrapText="1" shrinkToFit="1"/>
    </xf>
    <xf numFmtId="0" fontId="13" fillId="0" borderId="2" xfId="0" applyFont="1" applyFill="1" applyBorder="1" applyAlignment="1">
      <alignment horizontal="left" vertical="top" wrapText="1" shrinkToFit="1"/>
    </xf>
    <xf numFmtId="0" fontId="13" fillId="0" borderId="0" xfId="0" applyFont="1" applyFill="1" applyBorder="1" applyAlignment="1">
      <alignment horizontal="left" vertical="top" wrapText="1" shrinkToFit="1"/>
    </xf>
    <xf numFmtId="0" fontId="13" fillId="0" borderId="4" xfId="0" applyFont="1" applyFill="1" applyBorder="1" applyAlignment="1">
      <alignment horizontal="left" vertical="top" wrapText="1" shrinkToFit="1"/>
    </xf>
    <xf numFmtId="0" fontId="13" fillId="0" borderId="6" xfId="0" applyFont="1" applyFill="1" applyBorder="1" applyAlignment="1">
      <alignment horizontal="left" vertical="top" wrapText="1" shrinkToFit="1"/>
    </xf>
    <xf numFmtId="0" fontId="13" fillId="0" borderId="7" xfId="0" applyFont="1" applyFill="1" applyBorder="1" applyAlignment="1">
      <alignment horizontal="left" vertical="top" wrapText="1" shrinkToFit="1"/>
    </xf>
    <xf numFmtId="0" fontId="18" fillId="0" borderId="103" xfId="0" applyFont="1" applyFill="1" applyBorder="1" applyAlignment="1" applyProtection="1">
      <alignment horizontal="right" vertical="center" shrinkToFit="1"/>
      <protection locked="0"/>
    </xf>
    <xf numFmtId="0" fontId="18" fillId="0" borderId="104" xfId="0" applyFont="1" applyFill="1" applyBorder="1" applyAlignment="1" applyProtection="1">
      <alignment horizontal="right" vertical="center" shrinkToFit="1"/>
      <protection locked="0"/>
    </xf>
    <xf numFmtId="0" fontId="0" fillId="0" borderId="15" xfId="0" applyFont="1" applyFill="1" applyBorder="1" applyAlignment="1">
      <alignment horizontal="left" vertical="center"/>
    </xf>
    <xf numFmtId="0" fontId="13" fillId="0" borderId="50" xfId="0" applyFont="1" applyFill="1" applyBorder="1" applyAlignment="1">
      <alignment horizontal="right" vertical="top" shrinkToFit="1"/>
    </xf>
    <xf numFmtId="0" fontId="0" fillId="0" borderId="12" xfId="0" applyBorder="1" applyAlignment="1">
      <alignment vertical="center"/>
    </xf>
    <xf numFmtId="0" fontId="0" fillId="0" borderId="14" xfId="0" applyBorder="1" applyAlignment="1">
      <alignment vertical="center"/>
    </xf>
    <xf numFmtId="0" fontId="24" fillId="0" borderId="104" xfId="0" applyFont="1" applyFill="1" applyBorder="1" applyAlignment="1" applyProtection="1">
      <alignment horizontal="left" vertical="center" shrinkToFit="1"/>
      <protection locked="0"/>
    </xf>
    <xf numFmtId="0" fontId="24" fillId="0" borderId="105" xfId="0" applyFont="1" applyFill="1" applyBorder="1" applyAlignment="1" applyProtection="1">
      <alignment horizontal="left" vertical="center" shrinkToFit="1"/>
      <protection locked="0"/>
    </xf>
    <xf numFmtId="0" fontId="26" fillId="0" borderId="103" xfId="0" applyFont="1" applyFill="1" applyBorder="1" applyAlignment="1">
      <alignment horizontal="center" vertical="center"/>
    </xf>
    <xf numFmtId="0" fontId="18" fillId="0" borderId="106" xfId="0" applyFont="1" applyBorder="1" applyAlignment="1">
      <alignment vertical="center"/>
    </xf>
    <xf numFmtId="0" fontId="0" fillId="0" borderId="103" xfId="0" applyFont="1" applyFill="1" applyBorder="1" applyAlignment="1" applyProtection="1">
      <alignment horizontal="left" vertical="center" shrinkToFit="1"/>
      <protection locked="0"/>
    </xf>
    <xf numFmtId="0" fontId="0" fillId="0" borderId="104" xfId="0" applyFont="1" applyFill="1" applyBorder="1" applyAlignment="1" applyProtection="1">
      <alignment horizontal="left" vertical="center" shrinkToFit="1"/>
      <protection locked="0"/>
    </xf>
    <xf numFmtId="0" fontId="0" fillId="0" borderId="106" xfId="0" applyFont="1" applyFill="1" applyBorder="1" applyAlignment="1" applyProtection="1">
      <alignment horizontal="left" vertical="center" shrinkToFit="1"/>
      <protection locked="0"/>
    </xf>
    <xf numFmtId="0" fontId="4" fillId="4" borderId="22" xfId="0" applyFont="1" applyFill="1" applyBorder="1" applyAlignment="1" applyProtection="1">
      <alignment horizontal="left" wrapText="1"/>
      <protection/>
    </xf>
    <xf numFmtId="0" fontId="4" fillId="4" borderId="0" xfId="0" applyFont="1" applyFill="1" applyBorder="1" applyAlignment="1" applyProtection="1">
      <alignment horizontal="left" wrapText="1"/>
      <protection/>
    </xf>
    <xf numFmtId="0" fontId="4" fillId="4" borderId="40" xfId="0" applyFont="1" applyFill="1" applyBorder="1" applyAlignment="1" applyProtection="1">
      <alignment horizontal="left" wrapText="1"/>
      <protection/>
    </xf>
    <xf numFmtId="0" fontId="0" fillId="0" borderId="0" xfId="0" applyAlignment="1">
      <alignment vertical="top"/>
    </xf>
    <xf numFmtId="0" fontId="0" fillId="0" borderId="40" xfId="0" applyBorder="1" applyAlignment="1">
      <alignment vertical="top"/>
    </xf>
    <xf numFmtId="0" fontId="0" fillId="0" borderId="61" xfId="0" applyBorder="1" applyAlignment="1">
      <alignment vertical="top"/>
    </xf>
    <xf numFmtId="0" fontId="0" fillId="0" borderId="101" xfId="0" applyBorder="1" applyAlignment="1">
      <alignment vertical="top"/>
    </xf>
    <xf numFmtId="0" fontId="13" fillId="4" borderId="22" xfId="0" applyFont="1" applyFill="1" applyBorder="1" applyAlignment="1" applyProtection="1">
      <alignment horizontal="left" vertical="center" wrapText="1"/>
      <protection/>
    </xf>
    <xf numFmtId="0" fontId="13" fillId="4" borderId="0" xfId="0" applyFont="1" applyFill="1" applyBorder="1" applyAlignment="1" applyProtection="1">
      <alignment horizontal="left" vertical="center" wrapText="1"/>
      <protection/>
    </xf>
    <xf numFmtId="0" fontId="13" fillId="4" borderId="40" xfId="0" applyFont="1" applyFill="1" applyBorder="1" applyAlignment="1" applyProtection="1">
      <alignment horizontal="left" vertical="center" wrapText="1"/>
      <protection/>
    </xf>
    <xf numFmtId="0" fontId="4" fillId="4" borderId="22" xfId="0" applyFont="1" applyFill="1" applyBorder="1" applyAlignment="1" applyProtection="1">
      <alignment horizontal="left"/>
      <protection/>
    </xf>
    <xf numFmtId="0" fontId="4" fillId="4" borderId="0" xfId="0" applyFont="1" applyFill="1" applyBorder="1" applyAlignment="1" applyProtection="1">
      <alignment horizontal="left"/>
      <protection/>
    </xf>
    <xf numFmtId="0" fontId="4" fillId="4" borderId="40" xfId="0" applyFont="1" applyFill="1" applyBorder="1" applyAlignment="1" applyProtection="1">
      <alignment horizontal="left"/>
      <protection/>
    </xf>
    <xf numFmtId="0" fontId="4" fillId="0" borderId="0" xfId="0" applyFont="1" applyFill="1" applyBorder="1" applyAlignment="1" applyProtection="1">
      <alignment horizontal="left" vertical="center" wrapText="1"/>
      <protection/>
    </xf>
    <xf numFmtId="0" fontId="14" fillId="0" borderId="0" xfId="0" applyFont="1" applyFill="1" applyAlignment="1">
      <alignment horizontal="center" vertical="center" wrapText="1"/>
    </xf>
    <xf numFmtId="0" fontId="14" fillId="0" borderId="13" xfId="0" applyFont="1" applyFill="1" applyBorder="1" applyAlignment="1">
      <alignment horizontal="center" vertical="center" wrapText="1"/>
    </xf>
    <xf numFmtId="0" fontId="37" fillId="0" borderId="0" xfId="0" applyFont="1" applyFill="1" applyBorder="1" applyAlignment="1">
      <alignment horizontal="center" vertical="center"/>
    </xf>
    <xf numFmtId="0" fontId="43" fillId="0" borderId="0" xfId="0" applyFont="1" applyFill="1" applyBorder="1" applyAlignment="1">
      <alignment horizontal="left" vertical="top"/>
    </xf>
    <xf numFmtId="0" fontId="0" fillId="0" borderId="0" xfId="0" applyFill="1" applyBorder="1" applyAlignment="1">
      <alignment horizontal="left" vertical="center" wrapText="1"/>
    </xf>
    <xf numFmtId="0" fontId="6" fillId="0" borderId="0" xfId="0" applyFont="1" applyFill="1" applyBorder="1" applyAlignment="1">
      <alignment horizontal="left" vertical="center"/>
    </xf>
    <xf numFmtId="0" fontId="6" fillId="0" borderId="88" xfId="0" applyFont="1" applyFill="1" applyBorder="1" applyAlignment="1">
      <alignment horizontal="left" vertical="center"/>
    </xf>
    <xf numFmtId="0" fontId="6" fillId="0" borderId="0" xfId="0" applyFont="1" applyFill="1" applyBorder="1" applyAlignment="1">
      <alignment horizontal="right" vertical="center"/>
    </xf>
    <xf numFmtId="0" fontId="13" fillId="0" borderId="50" xfId="0" applyFont="1" applyFill="1" applyBorder="1" applyAlignment="1">
      <alignment horizontal="left" vertical="center" wrapText="1" indent="1" shrinkToFit="1"/>
    </xf>
    <xf numFmtId="0" fontId="13" fillId="0" borderId="10" xfId="0" applyFont="1" applyFill="1" applyBorder="1" applyAlignment="1">
      <alignment horizontal="left" vertical="center" indent="1" shrinkToFit="1"/>
    </xf>
    <xf numFmtId="0" fontId="13" fillId="0" borderId="14" xfId="0" applyFont="1" applyFill="1" applyBorder="1" applyAlignment="1">
      <alignment horizontal="left" vertical="center" indent="1" shrinkToFit="1"/>
    </xf>
    <xf numFmtId="0" fontId="13" fillId="0" borderId="15" xfId="0" applyFont="1" applyFill="1" applyBorder="1" applyAlignment="1">
      <alignment horizontal="left" vertical="center" indent="1" shrinkToFit="1"/>
    </xf>
    <xf numFmtId="0" fontId="13" fillId="0" borderId="53" xfId="0" applyFont="1" applyFill="1" applyBorder="1" applyAlignment="1">
      <alignment horizontal="left" vertical="center" wrapText="1" indent="1" shrinkToFit="1"/>
    </xf>
    <xf numFmtId="0" fontId="13" fillId="0" borderId="107" xfId="0" applyFont="1" applyFill="1" applyBorder="1" applyAlignment="1">
      <alignment horizontal="left" vertical="center" indent="1" shrinkToFit="1"/>
    </xf>
    <xf numFmtId="0" fontId="13" fillId="0" borderId="108" xfId="0" applyFont="1" applyFill="1" applyBorder="1" applyAlignment="1">
      <alignment horizontal="left" vertical="center" indent="1" shrinkToFit="1"/>
    </xf>
    <xf numFmtId="180" fontId="21" fillId="0" borderId="109" xfId="0" applyNumberFormat="1" applyFont="1" applyFill="1" applyBorder="1" applyAlignment="1" applyProtection="1">
      <alignment horizontal="right" vertical="center"/>
      <protection locked="0"/>
    </xf>
    <xf numFmtId="180" fontId="21" fillId="0" borderId="110" xfId="0" applyNumberFormat="1" applyFont="1" applyFill="1" applyBorder="1" applyAlignment="1" applyProtection="1">
      <alignment horizontal="right" vertical="center"/>
      <protection locked="0"/>
    </xf>
    <xf numFmtId="180" fontId="21" fillId="0" borderId="111" xfId="0" applyNumberFormat="1" applyFont="1" applyFill="1" applyBorder="1" applyAlignment="1" applyProtection="1">
      <alignment horizontal="right" vertical="center"/>
      <protection locked="0"/>
    </xf>
    <xf numFmtId="0" fontId="13" fillId="3" borderId="107" xfId="0" applyFont="1" applyFill="1" applyBorder="1" applyAlignment="1">
      <alignment horizontal="left" vertical="center" shrinkToFit="1"/>
    </xf>
    <xf numFmtId="0" fontId="13" fillId="3" borderId="108" xfId="0" applyFont="1" applyFill="1" applyBorder="1" applyAlignment="1">
      <alignment horizontal="left" vertical="center" shrinkToFit="1"/>
    </xf>
    <xf numFmtId="0" fontId="21" fillId="0" borderId="109" xfId="0" applyFont="1" applyFill="1" applyBorder="1" applyAlignment="1" applyProtection="1">
      <alignment horizontal="right" vertical="center" shrinkToFit="1"/>
      <protection locked="0"/>
    </xf>
    <xf numFmtId="0" fontId="21" fillId="0" borderId="110" xfId="0" applyFont="1" applyFill="1" applyBorder="1" applyAlignment="1" applyProtection="1">
      <alignment horizontal="right" vertical="center" shrinkToFit="1"/>
      <protection locked="0"/>
    </xf>
    <xf numFmtId="0" fontId="21" fillId="0" borderId="111" xfId="0" applyFont="1" applyFill="1" applyBorder="1" applyAlignment="1" applyProtection="1">
      <alignment horizontal="right" vertical="center" shrinkToFit="1"/>
      <protection locked="0"/>
    </xf>
    <xf numFmtId="0" fontId="21" fillId="0" borderId="112" xfId="0" applyFont="1" applyFill="1" applyBorder="1" applyAlignment="1" applyProtection="1">
      <alignment horizontal="right" vertical="center" shrinkToFit="1"/>
      <protection locked="0"/>
    </xf>
    <xf numFmtId="0" fontId="21" fillId="0" borderId="113" xfId="0" applyFont="1" applyFill="1" applyBorder="1" applyAlignment="1" applyProtection="1">
      <alignment horizontal="right" vertical="center" shrinkToFit="1"/>
      <protection locked="0"/>
    </xf>
    <xf numFmtId="0" fontId="21" fillId="0" borderId="114" xfId="0" applyFont="1" applyFill="1" applyBorder="1" applyAlignment="1" applyProtection="1">
      <alignment horizontal="right" vertical="center" shrinkToFit="1"/>
      <protection locked="0"/>
    </xf>
    <xf numFmtId="0" fontId="13" fillId="3" borderId="107" xfId="0" applyFont="1" applyFill="1" applyBorder="1" applyAlignment="1">
      <alignment vertical="center" shrinkToFit="1"/>
    </xf>
    <xf numFmtId="0" fontId="13" fillId="3" borderId="108" xfId="0" applyFont="1" applyFill="1" applyBorder="1" applyAlignment="1">
      <alignment vertical="center" shrinkToFit="1"/>
    </xf>
    <xf numFmtId="0" fontId="13" fillId="0" borderId="107" xfId="0" applyFont="1" applyFill="1" applyBorder="1" applyAlignment="1">
      <alignment horizontal="left" vertical="center" shrinkToFit="1"/>
    </xf>
    <xf numFmtId="0" fontId="13" fillId="0" borderId="108" xfId="0" applyFont="1" applyFill="1" applyBorder="1" applyAlignment="1">
      <alignment horizontal="left" vertical="center" shrinkToFit="1"/>
    </xf>
    <xf numFmtId="0" fontId="0" fillId="0" borderId="0" xfId="0" applyFont="1" applyFill="1" applyBorder="1" applyAlignment="1">
      <alignment vertical="top" wrapText="1" shrinkToFit="1"/>
    </xf>
    <xf numFmtId="0" fontId="26" fillId="0" borderId="104" xfId="0" applyFont="1" applyFill="1" applyBorder="1" applyAlignment="1">
      <alignment horizontal="center" vertical="center"/>
    </xf>
    <xf numFmtId="0" fontId="13" fillId="0" borderId="10" xfId="0" applyFont="1" applyFill="1" applyBorder="1" applyAlignment="1">
      <alignment horizontal="left" vertical="center" wrapText="1" shrinkToFit="1"/>
    </xf>
    <xf numFmtId="0" fontId="13" fillId="0" borderId="10" xfId="0" applyFont="1" applyFill="1" applyBorder="1" applyAlignment="1">
      <alignment horizontal="left" vertical="center" shrinkToFit="1"/>
    </xf>
    <xf numFmtId="0" fontId="13" fillId="0" borderId="11" xfId="0" applyFont="1" applyFill="1" applyBorder="1" applyAlignment="1">
      <alignment horizontal="left" vertical="center" shrinkToFit="1"/>
    </xf>
    <xf numFmtId="0" fontId="13" fillId="0" borderId="115" xfId="0" applyFont="1" applyFill="1" applyBorder="1" applyAlignment="1">
      <alignment horizontal="center" vertical="center" shrinkToFit="1"/>
    </xf>
    <xf numFmtId="0" fontId="13" fillId="0" borderId="57" xfId="0" applyFont="1" applyFill="1" applyBorder="1" applyAlignment="1">
      <alignment horizontal="center" vertical="center" shrinkToFit="1"/>
    </xf>
    <xf numFmtId="0" fontId="13" fillId="0" borderId="116"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53" xfId="0" applyFont="1" applyFill="1" applyBorder="1" applyAlignment="1">
      <alignment horizontal="center" vertical="center" shrinkToFit="1"/>
    </xf>
    <xf numFmtId="0" fontId="13" fillId="0" borderId="107" xfId="0" applyFont="1" applyFill="1" applyBorder="1" applyAlignment="1">
      <alignment horizontal="center" vertical="center" shrinkToFit="1"/>
    </xf>
    <xf numFmtId="0" fontId="13" fillId="0" borderId="5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0" xfId="0" applyFont="1" applyFill="1" applyBorder="1" applyAlignment="1">
      <alignment vertical="center" shrinkToFit="1"/>
    </xf>
    <xf numFmtId="0" fontId="13" fillId="0" borderId="11" xfId="0" applyFont="1" applyFill="1" applyBorder="1" applyAlignment="1">
      <alignment vertical="center" shrinkToFit="1"/>
    </xf>
    <xf numFmtId="0" fontId="37" fillId="0" borderId="17" xfId="0" applyFont="1" applyFill="1" applyBorder="1" applyAlignment="1">
      <alignment horizontal="center" vertical="center"/>
    </xf>
    <xf numFmtId="0" fontId="0" fillId="0" borderId="0" xfId="0" applyFont="1" applyFill="1" applyAlignment="1">
      <alignment horizontal="left" vertical="center"/>
    </xf>
    <xf numFmtId="0" fontId="0" fillId="0" borderId="10" xfId="0" applyFill="1" applyBorder="1" applyAlignment="1">
      <alignment horizontal="center" vertical="center"/>
    </xf>
    <xf numFmtId="0" fontId="18" fillId="0" borderId="117" xfId="0" applyFont="1" applyFill="1" applyBorder="1" applyAlignment="1" applyProtection="1">
      <alignment horizontal="right" vertical="center" shrinkToFit="1"/>
      <protection locked="0"/>
    </xf>
    <xf numFmtId="0" fontId="18" fillId="0" borderId="118" xfId="0" applyFont="1" applyFill="1" applyBorder="1" applyAlignment="1" applyProtection="1">
      <alignment horizontal="right" vertical="center" shrinkToFit="1"/>
      <protection locked="0"/>
    </xf>
    <xf numFmtId="0" fontId="18" fillId="0" borderId="119" xfId="0" applyFont="1" applyFill="1" applyBorder="1" applyAlignment="1" applyProtection="1">
      <alignment horizontal="right" vertical="center" shrinkToFit="1"/>
      <protection locked="0"/>
    </xf>
    <xf numFmtId="0" fontId="18" fillId="0" borderId="67" xfId="0" applyFont="1" applyFill="1" applyBorder="1" applyAlignment="1" applyProtection="1">
      <alignment horizontal="right" vertical="center" shrinkToFit="1"/>
      <protection locked="0"/>
    </xf>
    <xf numFmtId="0" fontId="36" fillId="6" borderId="0" xfId="0" applyFont="1" applyFill="1" applyBorder="1" applyAlignment="1">
      <alignment horizontal="center" vertical="center" shrinkToFit="1"/>
    </xf>
    <xf numFmtId="0" fontId="22" fillId="0" borderId="120" xfId="0" applyFont="1" applyFill="1" applyBorder="1" applyAlignment="1">
      <alignment horizontal="center" vertical="center"/>
    </xf>
    <xf numFmtId="0" fontId="47" fillId="0" borderId="0" xfId="0" applyFont="1" applyFill="1" applyAlignment="1">
      <alignment horizontal="center" vertical="center" wrapText="1"/>
    </xf>
    <xf numFmtId="0" fontId="47" fillId="0" borderId="0" xfId="0" applyFont="1" applyFill="1" applyAlignment="1">
      <alignment horizontal="center" vertical="center"/>
    </xf>
    <xf numFmtId="0" fontId="29" fillId="6" borderId="0" xfId="0" applyFont="1" applyFill="1" applyBorder="1" applyAlignment="1">
      <alignment horizontal="left" vertical="center"/>
    </xf>
    <xf numFmtId="0" fontId="29" fillId="6" borderId="74" xfId="0" applyFont="1" applyFill="1" applyBorder="1" applyAlignment="1">
      <alignment horizontal="left" vertical="center"/>
    </xf>
    <xf numFmtId="0" fontId="36" fillId="6" borderId="0" xfId="0" applyFont="1" applyFill="1" applyBorder="1" applyAlignment="1">
      <alignment horizontal="left" vertical="center"/>
    </xf>
    <xf numFmtId="0" fontId="47" fillId="0" borderId="0" xfId="0" applyFont="1" applyFill="1" applyBorder="1" applyAlignment="1">
      <alignment horizontal="center" vertical="center"/>
    </xf>
    <xf numFmtId="0" fontId="31" fillId="2" borderId="77" xfId="0" applyFont="1" applyFill="1" applyBorder="1" applyAlignment="1">
      <alignment horizontal="left" vertical="center"/>
    </xf>
    <xf numFmtId="0" fontId="31" fillId="2" borderId="78" xfId="0" applyFont="1" applyFill="1" applyBorder="1" applyAlignment="1">
      <alignment horizontal="left" vertical="center"/>
    </xf>
    <xf numFmtId="0" fontId="31" fillId="2" borderId="83" xfId="0" applyFont="1" applyFill="1" applyBorder="1" applyAlignment="1">
      <alignment horizontal="left" vertical="center"/>
    </xf>
    <xf numFmtId="0" fontId="32" fillId="5" borderId="77" xfId="0" applyFont="1" applyFill="1" applyBorder="1" applyAlignment="1">
      <alignment horizontal="left" vertical="center"/>
    </xf>
    <xf numFmtId="0" fontId="32" fillId="5" borderId="78" xfId="0" applyFont="1" applyFill="1" applyBorder="1" applyAlignment="1">
      <alignment horizontal="left" vertical="center"/>
    </xf>
    <xf numFmtId="0" fontId="32" fillId="5" borderId="83" xfId="0" applyFont="1" applyFill="1" applyBorder="1" applyAlignment="1">
      <alignment horizontal="left" vertical="center"/>
    </xf>
    <xf numFmtId="0" fontId="27" fillId="0" borderId="121" xfId="0" applyFont="1" applyFill="1" applyBorder="1" applyAlignment="1">
      <alignment horizontal="center" vertical="center"/>
    </xf>
    <xf numFmtId="0" fontId="27" fillId="0" borderId="122" xfId="0" applyFont="1" applyFill="1" applyBorder="1" applyAlignment="1">
      <alignment horizontal="center" vertical="center"/>
    </xf>
    <xf numFmtId="0" fontId="27" fillId="0" borderId="123" xfId="0" applyFont="1" applyFill="1" applyBorder="1" applyAlignment="1">
      <alignment horizontal="center" vertical="center"/>
    </xf>
    <xf numFmtId="0" fontId="4" fillId="0" borderId="0" xfId="0" applyFont="1" applyFill="1" applyAlignment="1">
      <alignment horizontal="left" vertical="center" wrapText="1"/>
    </xf>
    <xf numFmtId="0" fontId="13" fillId="0" borderId="124" xfId="0" applyFont="1" applyFill="1" applyBorder="1" applyAlignment="1">
      <alignment horizontal="center" vertical="center" shrinkToFit="1"/>
    </xf>
    <xf numFmtId="0" fontId="13" fillId="0" borderId="125" xfId="0" applyFont="1" applyFill="1" applyBorder="1" applyAlignment="1">
      <alignment horizontal="center" vertical="center" shrinkToFit="1"/>
    </xf>
    <xf numFmtId="0" fontId="13" fillId="0" borderId="126" xfId="0" applyFont="1" applyFill="1" applyBorder="1" applyAlignment="1">
      <alignment horizontal="center" vertical="center" shrinkToFit="1"/>
    </xf>
    <xf numFmtId="0" fontId="13" fillId="0" borderId="127" xfId="0" applyFont="1" applyFill="1" applyBorder="1" applyAlignment="1">
      <alignment horizontal="center" vertical="center" shrinkToFit="1"/>
    </xf>
    <xf numFmtId="0" fontId="11" fillId="3" borderId="54" xfId="0" applyFont="1" applyFill="1" applyBorder="1" applyAlignment="1">
      <alignment horizontal="left" vertical="center" wrapText="1"/>
    </xf>
    <xf numFmtId="0" fontId="11" fillId="3" borderId="57" xfId="0" applyFont="1" applyFill="1" applyBorder="1" applyAlignment="1">
      <alignment horizontal="left" vertical="center" wrapText="1"/>
    </xf>
    <xf numFmtId="0" fontId="11" fillId="3" borderId="102" xfId="0" applyFont="1" applyFill="1" applyBorder="1" applyAlignment="1">
      <alignment horizontal="left" vertical="center" wrapText="1"/>
    </xf>
    <xf numFmtId="0" fontId="11" fillId="3" borderId="22"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40" xfId="0" applyFont="1" applyFill="1" applyBorder="1" applyAlignment="1">
      <alignment horizontal="left" vertical="center" wrapText="1"/>
    </xf>
    <xf numFmtId="0" fontId="11" fillId="3" borderId="89" xfId="0" applyFont="1" applyFill="1" applyBorder="1" applyAlignment="1">
      <alignment horizontal="left" vertical="center" wrapText="1"/>
    </xf>
    <xf numFmtId="0" fontId="11" fillId="3" borderId="61" xfId="0" applyFont="1" applyFill="1" applyBorder="1" applyAlignment="1">
      <alignment horizontal="left" vertical="center" wrapText="1"/>
    </xf>
    <xf numFmtId="0" fontId="11" fillId="3" borderId="101" xfId="0" applyFont="1" applyFill="1" applyBorder="1" applyAlignment="1">
      <alignment horizontal="left" vertical="center" wrapText="1"/>
    </xf>
    <xf numFmtId="0" fontId="13" fillId="0" borderId="107" xfId="0" applyFont="1" applyFill="1" applyBorder="1" applyAlignment="1">
      <alignment vertical="center" shrinkToFit="1"/>
    </xf>
    <xf numFmtId="0" fontId="13" fillId="0" borderId="108" xfId="0" applyFont="1" applyFill="1" applyBorder="1" applyAlignment="1">
      <alignment vertical="center" shrinkToFit="1"/>
    </xf>
    <xf numFmtId="0" fontId="0" fillId="0" borderId="0" xfId="0" applyFont="1" applyFill="1" applyAlignment="1">
      <alignment horizontal="left" vertical="center"/>
    </xf>
    <xf numFmtId="0" fontId="13" fillId="0" borderId="50" xfId="0" applyFont="1" applyFill="1" applyBorder="1" applyAlignment="1">
      <alignment horizontal="right" vertical="top" wrapText="1"/>
    </xf>
    <xf numFmtId="0" fontId="13" fillId="0" borderId="12" xfId="0" applyFont="1" applyFill="1" applyBorder="1" applyAlignment="1">
      <alignment horizontal="right" vertical="top"/>
    </xf>
    <xf numFmtId="0" fontId="13" fillId="0" borderId="14" xfId="0" applyFont="1" applyFill="1" applyBorder="1" applyAlignment="1">
      <alignment horizontal="right" vertical="top"/>
    </xf>
    <xf numFmtId="0" fontId="13" fillId="0" borderId="10" xfId="0" applyFont="1" applyFill="1" applyBorder="1" applyAlignment="1">
      <alignment vertical="top" wrapText="1" shrinkToFit="1"/>
    </xf>
    <xf numFmtId="0" fontId="13" fillId="0" borderId="0" xfId="0" applyFont="1" applyFill="1" applyBorder="1" applyAlignment="1">
      <alignment vertical="top" wrapText="1" shrinkToFit="1"/>
    </xf>
    <xf numFmtId="0" fontId="13" fillId="0" borderId="15" xfId="0" applyFont="1" applyFill="1" applyBorder="1" applyAlignment="1">
      <alignment vertical="top" wrapText="1" shrinkToFit="1"/>
    </xf>
    <xf numFmtId="0" fontId="13" fillId="0" borderId="50"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12"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13" xfId="0" applyFont="1" applyFill="1" applyBorder="1" applyAlignment="1">
      <alignment horizontal="left" vertical="center" shrinkToFit="1"/>
    </xf>
    <xf numFmtId="0" fontId="13" fillId="0" borderId="121" xfId="0" applyFont="1" applyFill="1" applyBorder="1" applyAlignment="1">
      <alignment horizontal="center" vertical="center" shrinkToFit="1"/>
    </xf>
    <xf numFmtId="0" fontId="13" fillId="0" borderId="122" xfId="0" applyFont="1" applyFill="1" applyBorder="1" applyAlignment="1">
      <alignment horizontal="center" vertical="center" shrinkToFit="1"/>
    </xf>
    <xf numFmtId="0" fontId="13" fillId="0" borderId="123" xfId="0" applyFont="1" applyFill="1" applyBorder="1" applyAlignment="1">
      <alignment horizontal="center" vertical="center" shrinkToFit="1"/>
    </xf>
    <xf numFmtId="0" fontId="13" fillId="3" borderId="57" xfId="0" applyFont="1" applyFill="1" applyBorder="1" applyAlignment="1">
      <alignment vertical="center" shrinkToFit="1"/>
    </xf>
    <xf numFmtId="0" fontId="13" fillId="0" borderId="57" xfId="0" applyFont="1" applyFill="1" applyBorder="1" applyAlignment="1">
      <alignment vertical="center" wrapText="1" shrinkToFit="1"/>
    </xf>
    <xf numFmtId="0" fontId="13" fillId="0" borderId="59" xfId="0" applyFont="1" applyFill="1" applyBorder="1" applyAlignment="1">
      <alignment vertical="center" wrapText="1" shrinkToFit="1"/>
    </xf>
    <xf numFmtId="0" fontId="13" fillId="0" borderId="15" xfId="0" applyFont="1" applyFill="1" applyBorder="1" applyAlignment="1">
      <alignment vertical="center" wrapText="1" shrinkToFit="1"/>
    </xf>
    <xf numFmtId="0" fontId="13" fillId="0" borderId="16" xfId="0" applyFont="1" applyFill="1" applyBorder="1" applyAlignment="1">
      <alignment vertical="center" wrapText="1" shrinkToFit="1"/>
    </xf>
    <xf numFmtId="0" fontId="0" fillId="0" borderId="0" xfId="0" applyFont="1" applyFill="1" applyAlignment="1">
      <alignment vertical="center"/>
    </xf>
    <xf numFmtId="0" fontId="24" fillId="0" borderId="128" xfId="0" applyFont="1" applyFill="1" applyBorder="1" applyAlignment="1" applyProtection="1">
      <alignment horizontal="left" vertical="center" shrinkToFit="1"/>
      <protection locked="0"/>
    </xf>
    <xf numFmtId="0" fontId="24" fillId="0" borderId="118" xfId="0" applyFont="1" applyFill="1" applyBorder="1" applyAlignment="1" applyProtection="1">
      <alignment horizontal="left" vertical="center" shrinkToFit="1"/>
      <protection locked="0"/>
    </xf>
    <xf numFmtId="0" fontId="26" fillId="0" borderId="117" xfId="0" applyFont="1" applyFill="1" applyBorder="1" applyAlignment="1">
      <alignment horizontal="center" vertical="center"/>
    </xf>
    <xf numFmtId="0" fontId="18" fillId="0" borderId="129" xfId="0" applyFont="1" applyBorder="1" applyAlignment="1">
      <alignment vertical="center"/>
    </xf>
    <xf numFmtId="0" fontId="0" fillId="0" borderId="117" xfId="0" applyFont="1" applyFill="1" applyBorder="1" applyAlignment="1" applyProtection="1">
      <alignment horizontal="left" vertical="center" shrinkToFit="1"/>
      <protection locked="0"/>
    </xf>
    <xf numFmtId="0" fontId="0" fillId="0" borderId="118" xfId="0" applyFont="1" applyFill="1" applyBorder="1" applyAlignment="1" applyProtection="1">
      <alignment horizontal="left" vertical="center" shrinkToFit="1"/>
      <protection locked="0"/>
    </xf>
    <xf numFmtId="0" fontId="0" fillId="0" borderId="129" xfId="0" applyFont="1" applyFill="1" applyBorder="1" applyAlignment="1" applyProtection="1">
      <alignment horizontal="left" vertical="center" shrinkToFit="1"/>
      <protection locked="0"/>
    </xf>
    <xf numFmtId="0" fontId="26" fillId="0" borderId="118" xfId="0" applyFont="1" applyFill="1" applyBorder="1" applyAlignment="1">
      <alignment horizontal="center" vertical="center"/>
    </xf>
    <xf numFmtId="0" fontId="26" fillId="0" borderId="119" xfId="0" applyFont="1" applyFill="1" applyBorder="1" applyAlignment="1">
      <alignment horizontal="center" vertical="center"/>
    </xf>
    <xf numFmtId="0" fontId="26" fillId="0" borderId="67" xfId="0" applyFont="1" applyFill="1" applyBorder="1" applyAlignment="1">
      <alignment horizontal="center" vertical="center"/>
    </xf>
    <xf numFmtId="0" fontId="13" fillId="3" borderId="10" xfId="0" applyFont="1" applyFill="1" applyBorder="1" applyAlignment="1">
      <alignment horizontal="left" vertical="center" shrinkToFit="1"/>
    </xf>
    <xf numFmtId="0" fontId="13" fillId="3" borderId="11" xfId="0" applyFont="1" applyFill="1" applyBorder="1" applyAlignment="1">
      <alignment horizontal="left" vertical="center" shrinkToFit="1"/>
    </xf>
    <xf numFmtId="0" fontId="13" fillId="0" borderId="130" xfId="0" applyFont="1" applyFill="1" applyBorder="1" applyAlignment="1">
      <alignment horizontal="left" vertical="center" shrinkToFit="1"/>
    </xf>
    <xf numFmtId="0" fontId="13" fillId="0" borderId="131" xfId="0" applyFont="1" applyFill="1" applyBorder="1" applyAlignment="1">
      <alignment horizontal="left" vertical="center" shrinkToFit="1"/>
    </xf>
    <xf numFmtId="0" fontId="23" fillId="0" borderId="1" xfId="0" applyFont="1" applyFill="1" applyBorder="1" applyAlignment="1">
      <alignment horizontal="center" vertical="center" shrinkToFit="1"/>
    </xf>
    <xf numFmtId="0" fontId="23" fillId="0" borderId="17"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13" fillId="0" borderId="31" xfId="0" applyFont="1" applyFill="1" applyBorder="1" applyAlignment="1">
      <alignment horizontal="left" vertical="center" wrapText="1" shrinkToFit="1"/>
    </xf>
    <xf numFmtId="0" fontId="13" fillId="0" borderId="31" xfId="0" applyFont="1" applyFill="1" applyBorder="1" applyAlignment="1">
      <alignment horizontal="left" vertical="center" shrinkToFit="1"/>
    </xf>
    <xf numFmtId="0" fontId="13" fillId="0" borderId="32" xfId="0" applyFont="1" applyFill="1" applyBorder="1" applyAlignment="1">
      <alignment horizontal="left" vertical="center" shrinkToFit="1"/>
    </xf>
    <xf numFmtId="0" fontId="13" fillId="0" borderId="6" xfId="0" applyFont="1" applyFill="1" applyBorder="1" applyAlignment="1">
      <alignment horizontal="left" vertical="center" shrinkToFit="1"/>
    </xf>
    <xf numFmtId="0" fontId="13" fillId="0" borderId="7" xfId="0" applyFont="1" applyFill="1" applyBorder="1" applyAlignment="1">
      <alignment horizontal="left" vertical="center" shrinkToFit="1"/>
    </xf>
    <xf numFmtId="0" fontId="13" fillId="3" borderId="31" xfId="0" applyFont="1" applyFill="1" applyBorder="1" applyAlignment="1">
      <alignment horizontal="center" vertical="center" shrinkToFit="1"/>
    </xf>
    <xf numFmtId="0" fontId="13" fillId="3" borderId="132" xfId="0" applyFont="1" applyFill="1" applyBorder="1" applyAlignment="1">
      <alignment horizontal="center" vertical="center" shrinkToFit="1"/>
    </xf>
    <xf numFmtId="0" fontId="42" fillId="0" borderId="1" xfId="0" applyNumberFormat="1" applyFont="1" applyFill="1" applyBorder="1" applyAlignment="1">
      <alignment horizontal="center" vertical="center" shrinkToFit="1"/>
    </xf>
    <xf numFmtId="0" fontId="42" fillId="0" borderId="17" xfId="0" applyNumberFormat="1" applyFont="1" applyFill="1" applyBorder="1" applyAlignment="1">
      <alignment horizontal="center" vertical="center" shrinkToFit="1"/>
    </xf>
    <xf numFmtId="0" fontId="42" fillId="0" borderId="2" xfId="0" applyNumberFormat="1" applyFont="1" applyFill="1" applyBorder="1" applyAlignment="1">
      <alignment horizontal="center" vertical="center" shrinkToFit="1"/>
    </xf>
    <xf numFmtId="0" fontId="42" fillId="0" borderId="5" xfId="0" applyNumberFormat="1" applyFont="1" applyFill="1" applyBorder="1" applyAlignment="1">
      <alignment horizontal="center" vertical="center" shrinkToFit="1"/>
    </xf>
    <xf numFmtId="0" fontId="42" fillId="0" borderId="6" xfId="0" applyNumberFormat="1" applyFont="1" applyFill="1" applyBorder="1" applyAlignment="1">
      <alignment horizontal="center" vertical="center" shrinkToFit="1"/>
    </xf>
    <xf numFmtId="0" fontId="42" fillId="0" borderId="7" xfId="0" applyNumberFormat="1" applyFont="1" applyFill="1" applyBorder="1" applyAlignment="1">
      <alignment horizontal="center" vertical="center" shrinkToFit="1"/>
    </xf>
    <xf numFmtId="0" fontId="10" fillId="0" borderId="133" xfId="0" applyFont="1" applyFill="1" applyBorder="1" applyAlignment="1" applyProtection="1">
      <alignment horizontal="left" vertical="top"/>
      <protection locked="0"/>
    </xf>
    <xf numFmtId="0" fontId="10" fillId="0" borderId="134" xfId="0" applyFont="1" applyFill="1" applyBorder="1" applyAlignment="1" applyProtection="1">
      <alignment horizontal="left" vertical="top"/>
      <protection locked="0"/>
    </xf>
    <xf numFmtId="0" fontId="10" fillId="0" borderId="135" xfId="0" applyFont="1" applyFill="1" applyBorder="1" applyAlignment="1" applyProtection="1">
      <alignment horizontal="left" vertical="top"/>
      <protection locked="0"/>
    </xf>
    <xf numFmtId="0" fontId="10" fillId="0" borderId="136"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10" fillId="0" borderId="137" xfId="0" applyFont="1" applyFill="1" applyBorder="1" applyAlignment="1" applyProtection="1">
      <alignment horizontal="left" vertical="top"/>
      <protection locked="0"/>
    </xf>
    <xf numFmtId="0" fontId="10" fillId="0" borderId="138" xfId="0" applyFont="1" applyFill="1" applyBorder="1" applyAlignment="1" applyProtection="1">
      <alignment horizontal="left" vertical="top"/>
      <protection locked="0"/>
    </xf>
    <xf numFmtId="0" fontId="10" fillId="0" borderId="139" xfId="0" applyFont="1" applyFill="1" applyBorder="1" applyAlignment="1" applyProtection="1">
      <alignment horizontal="left" vertical="top"/>
      <protection locked="0"/>
    </xf>
    <xf numFmtId="0" fontId="10" fillId="0" borderId="140" xfId="0" applyFont="1" applyFill="1" applyBorder="1" applyAlignment="1" applyProtection="1">
      <alignment horizontal="left" vertical="top"/>
      <protection locked="0"/>
    </xf>
    <xf numFmtId="0" fontId="6" fillId="0" borderId="141" xfId="0" applyFont="1" applyFill="1" applyBorder="1" applyAlignment="1">
      <alignment horizontal="center" vertical="center" wrapText="1"/>
    </xf>
    <xf numFmtId="0" fontId="6" fillId="0" borderId="142" xfId="0" applyFont="1" applyFill="1" applyBorder="1" applyAlignment="1">
      <alignment horizontal="center" vertical="center"/>
    </xf>
    <xf numFmtId="0" fontId="6" fillId="0" borderId="143" xfId="0" applyFont="1" applyFill="1" applyBorder="1" applyAlignment="1">
      <alignment horizontal="center" vertical="center"/>
    </xf>
    <xf numFmtId="0" fontId="6" fillId="0" borderId="144" xfId="0" applyFont="1" applyFill="1" applyBorder="1" applyAlignment="1">
      <alignment horizontal="center" vertical="center"/>
    </xf>
    <xf numFmtId="0" fontId="6" fillId="0" borderId="142" xfId="0" applyFont="1" applyFill="1" applyBorder="1" applyAlignment="1">
      <alignment horizontal="center" vertical="center" wrapText="1"/>
    </xf>
    <xf numFmtId="0" fontId="20" fillId="0" borderId="142" xfId="0" applyFont="1" applyFill="1" applyBorder="1" applyAlignment="1">
      <alignment horizontal="center" vertical="center" wrapText="1"/>
    </xf>
    <xf numFmtId="0" fontId="20" fillId="0" borderId="142" xfId="0" applyFont="1" applyFill="1" applyBorder="1" applyAlignment="1">
      <alignment horizontal="center" vertical="center"/>
    </xf>
    <xf numFmtId="0" fontId="20" fillId="0" borderId="144" xfId="0" applyFont="1" applyFill="1" applyBorder="1" applyAlignment="1">
      <alignment horizontal="center" vertical="center"/>
    </xf>
    <xf numFmtId="0" fontId="20" fillId="0" borderId="145" xfId="0" applyFont="1" applyFill="1" applyBorder="1" applyAlignment="1">
      <alignment horizontal="center" vertical="center"/>
    </xf>
    <xf numFmtId="0" fontId="20" fillId="0" borderId="146" xfId="0" applyFont="1" applyFill="1" applyBorder="1" applyAlignment="1">
      <alignment horizontal="center" vertical="center"/>
    </xf>
    <xf numFmtId="0" fontId="14" fillId="0" borderId="109" xfId="0" applyFont="1" applyFill="1" applyBorder="1" applyAlignment="1" applyProtection="1">
      <alignment horizontal="left" vertical="center"/>
      <protection locked="0"/>
    </xf>
    <xf numFmtId="0" fontId="14" fillId="0" borderId="110" xfId="0" applyFont="1" applyFill="1" applyBorder="1" applyAlignment="1" applyProtection="1">
      <alignment horizontal="left" vertical="center"/>
      <protection locked="0"/>
    </xf>
    <xf numFmtId="0" fontId="14" fillId="0" borderId="111" xfId="0" applyFont="1" applyFill="1" applyBorder="1" applyAlignment="1" applyProtection="1">
      <alignment horizontal="left" vertical="center"/>
      <protection locked="0"/>
    </xf>
    <xf numFmtId="49" fontId="6" fillId="0" borderId="147" xfId="0" applyNumberFormat="1" applyFont="1" applyFill="1" applyBorder="1" applyAlignment="1">
      <alignment horizontal="center" vertical="center"/>
    </xf>
    <xf numFmtId="49" fontId="6" fillId="0" borderId="148" xfId="0" applyNumberFormat="1" applyFont="1" applyFill="1" applyBorder="1" applyAlignment="1">
      <alignment horizontal="center" vertical="center"/>
    </xf>
    <xf numFmtId="49" fontId="6" fillId="0" borderId="149" xfId="0" applyNumberFormat="1" applyFont="1" applyFill="1" applyBorder="1" applyAlignment="1">
      <alignment horizontal="center" vertical="center"/>
    </xf>
    <xf numFmtId="0" fontId="21" fillId="2" borderId="109" xfId="0" applyFont="1" applyFill="1" applyBorder="1" applyAlignment="1" applyProtection="1">
      <alignment horizontal="right" vertical="center"/>
      <protection locked="0"/>
    </xf>
    <xf numFmtId="0" fontId="21" fillId="2" borderId="110" xfId="0" applyFont="1" applyFill="1" applyBorder="1" applyAlignment="1" applyProtection="1">
      <alignment horizontal="right" vertical="center"/>
      <protection locked="0"/>
    </xf>
    <xf numFmtId="0" fontId="21" fillId="2" borderId="111" xfId="0" applyFont="1" applyFill="1" applyBorder="1" applyAlignment="1" applyProtection="1">
      <alignment horizontal="right" vertical="center"/>
      <protection locked="0"/>
    </xf>
    <xf numFmtId="0" fontId="13" fillId="0" borderId="150" xfId="0" applyFont="1" applyFill="1" applyBorder="1" applyAlignment="1">
      <alignment horizontal="center" vertical="center" shrinkToFit="1"/>
    </xf>
    <xf numFmtId="0" fontId="13" fillId="0" borderId="151" xfId="0" applyFont="1" applyFill="1" applyBorder="1" applyAlignment="1">
      <alignment horizontal="center" vertical="center" shrinkToFit="1"/>
    </xf>
    <xf numFmtId="0" fontId="0" fillId="0" borderId="0" xfId="0" applyFont="1" applyFill="1" applyBorder="1" applyAlignment="1">
      <alignment horizontal="left" vertical="center"/>
    </xf>
    <xf numFmtId="0" fontId="13" fillId="3" borderId="17" xfId="0" applyFont="1" applyFill="1" applyBorder="1" applyAlignment="1">
      <alignment horizontal="left" vertical="center" shrinkToFit="1"/>
    </xf>
    <xf numFmtId="49" fontId="21" fillId="0" borderId="109" xfId="0" applyNumberFormat="1" applyFont="1" applyFill="1" applyBorder="1" applyAlignment="1" applyProtection="1">
      <alignment horizontal="center" vertical="center"/>
      <protection locked="0"/>
    </xf>
    <xf numFmtId="49" fontId="21" fillId="0" borderId="110" xfId="0" applyNumberFormat="1" applyFont="1" applyFill="1" applyBorder="1" applyAlignment="1" applyProtection="1">
      <alignment horizontal="center" vertical="center"/>
      <protection locked="0"/>
    </xf>
    <xf numFmtId="49" fontId="21" fillId="0" borderId="111" xfId="0" applyNumberFormat="1" applyFont="1" applyFill="1" applyBorder="1" applyAlignment="1" applyProtection="1">
      <alignment horizontal="center" vertical="center"/>
      <protection locked="0"/>
    </xf>
    <xf numFmtId="0" fontId="13" fillId="0" borderId="1" xfId="0" applyFont="1" applyFill="1" applyBorder="1" applyAlignment="1">
      <alignment horizontal="right" vertical="top" shrinkToFit="1"/>
    </xf>
    <xf numFmtId="0" fontId="13" fillId="0" borderId="3" xfId="0" applyFont="1" applyFill="1" applyBorder="1" applyAlignment="1">
      <alignment horizontal="right" vertical="top" shrinkToFit="1"/>
    </xf>
    <xf numFmtId="0" fontId="13" fillId="0" borderId="5" xfId="0" applyFont="1" applyFill="1" applyBorder="1" applyAlignment="1">
      <alignment horizontal="right" vertical="top" shrinkToFit="1"/>
    </xf>
    <xf numFmtId="0" fontId="21" fillId="0" borderId="152" xfId="0" applyFont="1" applyFill="1" applyBorder="1" applyAlignment="1" applyProtection="1">
      <alignment horizontal="left" vertical="center"/>
      <protection locked="0"/>
    </xf>
    <xf numFmtId="0" fontId="21" fillId="0" borderId="153" xfId="0" applyFont="1" applyFill="1" applyBorder="1" applyAlignment="1" applyProtection="1">
      <alignment horizontal="left" vertical="center"/>
      <protection locked="0"/>
    </xf>
    <xf numFmtId="0" fontId="21" fillId="0" borderId="154" xfId="0" applyFont="1" applyFill="1" applyBorder="1" applyAlignment="1" applyProtection="1">
      <alignment horizontal="left" vertical="center"/>
      <protection locked="0"/>
    </xf>
    <xf numFmtId="0" fontId="21" fillId="0" borderId="0" xfId="0" applyFont="1" applyFill="1" applyBorder="1" applyAlignment="1">
      <alignment horizontal="center" vertical="center"/>
    </xf>
    <xf numFmtId="0" fontId="21" fillId="0" borderId="152" xfId="0" applyFont="1" applyFill="1" applyBorder="1" applyAlignment="1" applyProtection="1">
      <alignment horizontal="left" vertical="center" shrinkToFit="1"/>
      <protection locked="0"/>
    </xf>
    <xf numFmtId="0" fontId="21" fillId="0" borderId="153" xfId="0" applyFont="1" applyFill="1" applyBorder="1" applyAlignment="1" applyProtection="1">
      <alignment horizontal="left" vertical="center" shrinkToFit="1"/>
      <protection locked="0"/>
    </xf>
    <xf numFmtId="0" fontId="21" fillId="0" borderId="154" xfId="0" applyFont="1" applyFill="1" applyBorder="1" applyAlignment="1" applyProtection="1">
      <alignment horizontal="left" vertical="center" shrinkToFit="1"/>
      <protection locked="0"/>
    </xf>
    <xf numFmtId="0" fontId="6" fillId="0" borderId="145" xfId="0" applyFont="1" applyFill="1" applyBorder="1" applyAlignment="1">
      <alignment horizontal="center" vertical="center"/>
    </xf>
    <xf numFmtId="0" fontId="6" fillId="0" borderId="146" xfId="0" applyFont="1" applyFill="1" applyBorder="1" applyAlignment="1">
      <alignment horizontal="center" vertical="center"/>
    </xf>
    <xf numFmtId="0" fontId="21" fillId="0" borderId="109" xfId="0" applyFont="1" applyFill="1" applyBorder="1" applyAlignment="1" applyProtection="1">
      <alignment horizontal="left" vertical="center" shrinkToFit="1"/>
      <protection locked="0"/>
    </xf>
    <xf numFmtId="0" fontId="21" fillId="0" borderId="110" xfId="0" applyFont="1" applyFill="1" applyBorder="1" applyAlignment="1" applyProtection="1">
      <alignment horizontal="left" vertical="center" shrinkToFit="1"/>
      <protection locked="0"/>
    </xf>
    <xf numFmtId="0" fontId="21" fillId="0" borderId="111" xfId="0" applyFont="1" applyFill="1" applyBorder="1" applyAlignment="1" applyProtection="1">
      <alignment horizontal="left" vertical="center" shrinkToFit="1"/>
      <protection locked="0"/>
    </xf>
    <xf numFmtId="0" fontId="15" fillId="0" borderId="0" xfId="0" applyFont="1" applyFill="1" applyBorder="1" applyAlignment="1">
      <alignment horizontal="left" vertical="center"/>
    </xf>
    <xf numFmtId="49" fontId="25" fillId="4" borderId="96" xfId="0" applyNumberFormat="1" applyFont="1" applyFill="1" applyBorder="1" applyAlignment="1">
      <alignment horizontal="center" vertical="center"/>
    </xf>
    <xf numFmtId="49" fontId="25" fillId="4" borderId="0" xfId="0" applyNumberFormat="1" applyFont="1" applyFill="1" applyBorder="1" applyAlignment="1">
      <alignment horizontal="center" vertical="center"/>
    </xf>
    <xf numFmtId="49" fontId="25" fillId="4" borderId="88" xfId="0" applyNumberFormat="1" applyFont="1" applyFill="1" applyBorder="1" applyAlignment="1">
      <alignment horizontal="center" vertical="center"/>
    </xf>
    <xf numFmtId="0" fontId="10" fillId="7" borderId="155" xfId="0" applyFont="1" applyFill="1" applyBorder="1" applyAlignment="1">
      <alignment horizontal="left" vertical="center"/>
    </xf>
    <xf numFmtId="0" fontId="10" fillId="7" borderId="156" xfId="0" applyFont="1" applyFill="1" applyBorder="1" applyAlignment="1">
      <alignment horizontal="left" vertical="center"/>
    </xf>
    <xf numFmtId="0" fontId="10" fillId="7" borderId="157" xfId="0" applyFont="1" applyFill="1" applyBorder="1" applyAlignment="1">
      <alignment horizontal="left" vertical="center"/>
    </xf>
    <xf numFmtId="0" fontId="21" fillId="2" borderId="109" xfId="0" applyFont="1" applyFill="1" applyBorder="1" applyAlignment="1" applyProtection="1">
      <alignment horizontal="right" vertical="center" shrinkToFit="1"/>
      <protection locked="0"/>
    </xf>
    <xf numFmtId="0" fontId="21" fillId="2" borderId="110" xfId="0" applyFont="1" applyFill="1" applyBorder="1" applyAlignment="1" applyProtection="1">
      <alignment horizontal="right" vertical="center" shrinkToFit="1"/>
      <protection locked="0"/>
    </xf>
    <xf numFmtId="0" fontId="21" fillId="2" borderId="111" xfId="0" applyFont="1" applyFill="1" applyBorder="1" applyAlignment="1" applyProtection="1">
      <alignment horizontal="right" vertical="center" shrinkToFit="1"/>
      <protection locked="0"/>
    </xf>
    <xf numFmtId="0" fontId="13" fillId="0" borderId="120" xfId="0" applyFont="1" applyFill="1" applyBorder="1" applyAlignment="1">
      <alignment horizontal="center" vertical="center" shrinkToFit="1"/>
    </xf>
    <xf numFmtId="180" fontId="21" fillId="2" borderId="109" xfId="0" applyNumberFormat="1" applyFont="1" applyFill="1" applyBorder="1" applyAlignment="1" applyProtection="1">
      <alignment horizontal="right" vertical="center" shrinkToFit="1"/>
      <protection locked="0"/>
    </xf>
    <xf numFmtId="180" fontId="21" fillId="2" borderId="110" xfId="0" applyNumberFormat="1" applyFont="1" applyFill="1" applyBorder="1" applyAlignment="1" applyProtection="1">
      <alignment horizontal="right" vertical="center" shrinkToFit="1"/>
      <protection locked="0"/>
    </xf>
    <xf numFmtId="180" fontId="21" fillId="2" borderId="111" xfId="0" applyNumberFormat="1" applyFont="1" applyFill="1" applyBorder="1" applyAlignment="1" applyProtection="1">
      <alignment horizontal="right" vertical="center" shrinkToFit="1"/>
      <protection locked="0"/>
    </xf>
    <xf numFmtId="0" fontId="13" fillId="0" borderId="53" xfId="0" applyFont="1" applyFill="1" applyBorder="1" applyAlignment="1">
      <alignment horizontal="center" vertical="center" wrapText="1" shrinkToFit="1"/>
    </xf>
    <xf numFmtId="0" fontId="13" fillId="0" borderId="108" xfId="0" applyFont="1" applyFill="1" applyBorder="1" applyAlignment="1">
      <alignment horizontal="center" vertical="center" shrinkToFit="1"/>
    </xf>
    <xf numFmtId="0" fontId="13" fillId="0" borderId="158" xfId="0" applyFont="1" applyFill="1" applyBorder="1" applyAlignment="1">
      <alignment horizontal="center" vertical="center" shrinkToFit="1"/>
    </xf>
    <xf numFmtId="0" fontId="13" fillId="0" borderId="159" xfId="0" applyFont="1" applyFill="1" applyBorder="1" applyAlignment="1">
      <alignment horizontal="center" vertical="center" shrinkToFit="1"/>
    </xf>
    <xf numFmtId="0" fontId="13" fillId="0" borderId="160" xfId="0" applyFont="1" applyFill="1" applyBorder="1" applyAlignment="1">
      <alignment horizontal="center" vertical="center" shrinkToFit="1"/>
    </xf>
    <xf numFmtId="0" fontId="13" fillId="0" borderId="58" xfId="0" applyFont="1" applyFill="1" applyBorder="1" applyAlignment="1">
      <alignment horizontal="center" vertical="center" shrinkToFit="1"/>
    </xf>
    <xf numFmtId="0" fontId="28" fillId="0" borderId="121" xfId="0" applyFont="1" applyFill="1" applyBorder="1" applyAlignment="1" applyProtection="1">
      <alignment horizontal="center" vertical="center"/>
      <protection/>
    </xf>
    <xf numFmtId="0" fontId="28" fillId="0" borderId="122" xfId="0" applyFont="1" applyFill="1" applyBorder="1" applyAlignment="1" applyProtection="1">
      <alignment horizontal="center" vertical="center"/>
      <protection/>
    </xf>
    <xf numFmtId="0" fontId="28" fillId="0" borderId="123"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4" fillId="0" borderId="0" xfId="0" applyFont="1" applyFill="1" applyAlignment="1">
      <alignment horizontal="left" vertical="top" wrapText="1"/>
    </xf>
    <xf numFmtId="0" fontId="13" fillId="0" borderId="22" xfId="0" applyFont="1" applyFill="1" applyBorder="1" applyAlignment="1">
      <alignment horizontal="left" vertical="center" shrinkToFit="1"/>
    </xf>
    <xf numFmtId="0" fontId="4" fillId="0" borderId="5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13" fillId="0" borderId="50" xfId="0" applyFont="1" applyFill="1" applyBorder="1" applyAlignment="1">
      <alignment horizontal="left" vertical="center" shrinkToFit="1"/>
    </xf>
    <xf numFmtId="0" fontId="13" fillId="0" borderId="161" xfId="0" applyFont="1" applyFill="1" applyBorder="1" applyAlignment="1">
      <alignment horizontal="center" vertical="center" shrinkToFit="1"/>
    </xf>
    <xf numFmtId="0" fontId="13" fillId="0" borderId="162" xfId="0" applyFont="1" applyFill="1" applyBorder="1" applyAlignment="1">
      <alignment horizontal="center" vertical="center" shrinkToFit="1"/>
    </xf>
    <xf numFmtId="0" fontId="13" fillId="0" borderId="163" xfId="0" applyFont="1" applyFill="1" applyBorder="1" applyAlignment="1">
      <alignment horizontal="left" vertical="center" shrinkToFit="1"/>
    </xf>
    <xf numFmtId="0" fontId="13" fillId="0" borderId="53" xfId="0" applyFont="1" applyFill="1" applyBorder="1" applyAlignment="1">
      <alignment horizontal="left" vertical="center" shrinkToFit="1"/>
    </xf>
    <xf numFmtId="0" fontId="13" fillId="0" borderId="164" xfId="0" applyFont="1" applyFill="1" applyBorder="1" applyAlignment="1">
      <alignment horizontal="center" vertical="center" shrinkToFit="1"/>
    </xf>
    <xf numFmtId="0" fontId="0" fillId="0" borderId="119" xfId="0" applyFont="1" applyFill="1" applyBorder="1" applyAlignment="1" applyProtection="1">
      <alignment horizontal="left" vertical="center" shrinkToFit="1"/>
      <protection locked="0"/>
    </xf>
    <xf numFmtId="0" fontId="0" fillId="0" borderId="67" xfId="0" applyFont="1" applyFill="1" applyBorder="1" applyAlignment="1" applyProtection="1">
      <alignment horizontal="left" vertical="center" shrinkToFit="1"/>
      <protection locked="0"/>
    </xf>
    <xf numFmtId="0" fontId="0" fillId="0" borderId="165" xfId="0" applyFont="1" applyFill="1" applyBorder="1" applyAlignment="1" applyProtection="1">
      <alignment horizontal="left" vertical="center" shrinkToFit="1"/>
      <protection locked="0"/>
    </xf>
    <xf numFmtId="0" fontId="24" fillId="0" borderId="67" xfId="0" applyFont="1" applyFill="1" applyBorder="1" applyAlignment="1" applyProtection="1">
      <alignment horizontal="left" vertical="center" shrinkToFit="1"/>
      <protection locked="0"/>
    </xf>
    <xf numFmtId="0" fontId="18" fillId="0" borderId="165" xfId="0" applyFont="1" applyBorder="1" applyAlignment="1">
      <alignment vertical="center"/>
    </xf>
    <xf numFmtId="0" fontId="24" fillId="0" borderId="166" xfId="0" applyFont="1" applyFill="1" applyBorder="1" applyAlignment="1" applyProtection="1">
      <alignment horizontal="left" vertical="center" shrinkToFit="1"/>
      <protection locked="0"/>
    </xf>
    <xf numFmtId="0" fontId="13" fillId="0" borderId="0" xfId="0" applyFont="1" applyFill="1" applyBorder="1" applyAlignment="1">
      <alignment horizontal="left" vertical="center"/>
    </xf>
    <xf numFmtId="0" fontId="0" fillId="5" borderId="91" xfId="0" applyFont="1" applyFill="1" applyBorder="1" applyAlignment="1" applyProtection="1">
      <alignment horizontal="center" vertical="center"/>
      <protection/>
    </xf>
    <xf numFmtId="0" fontId="37" fillId="0" borderId="0" xfId="0" applyFont="1" applyFill="1" applyBorder="1" applyAlignment="1">
      <alignment horizontal="left" vertical="center" shrinkToFit="1"/>
    </xf>
    <xf numFmtId="0" fontId="0" fillId="0" borderId="0" xfId="0" applyFont="1" applyFill="1" applyAlignment="1">
      <alignment vertical="center" shrinkToFit="1"/>
    </xf>
    <xf numFmtId="0" fontId="4" fillId="4" borderId="54" xfId="0" applyFont="1" applyFill="1" applyBorder="1" applyAlignment="1" applyProtection="1">
      <alignment horizontal="left" vertical="center" shrinkToFit="1"/>
      <protection/>
    </xf>
    <xf numFmtId="0" fontId="4" fillId="4" borderId="57" xfId="0" applyFont="1" applyFill="1" applyBorder="1" applyAlignment="1" applyProtection="1">
      <alignment horizontal="left" vertical="center" shrinkToFit="1"/>
      <protection/>
    </xf>
    <xf numFmtId="0" fontId="4" fillId="4" borderId="102" xfId="0" applyFont="1" applyFill="1" applyBorder="1" applyAlignment="1" applyProtection="1">
      <alignment horizontal="left" vertical="center" shrinkToFit="1"/>
      <protection/>
    </xf>
    <xf numFmtId="0" fontId="4" fillId="4" borderId="22" xfId="0" applyFont="1" applyFill="1" applyBorder="1" applyAlignment="1" applyProtection="1">
      <alignment horizontal="left" vertical="center" shrinkToFit="1"/>
      <protection/>
    </xf>
    <xf numFmtId="0" fontId="4" fillId="4" borderId="0" xfId="0" applyFont="1" applyFill="1" applyBorder="1" applyAlignment="1" applyProtection="1">
      <alignment horizontal="left" vertical="center" shrinkToFit="1"/>
      <protection/>
    </xf>
    <xf numFmtId="0" fontId="4" fillId="4" borderId="40" xfId="0" applyFont="1" applyFill="1" applyBorder="1" applyAlignment="1" applyProtection="1">
      <alignment horizontal="left" vertical="center" shrinkToFit="1"/>
      <protection/>
    </xf>
    <xf numFmtId="0" fontId="4" fillId="4" borderId="89" xfId="0" applyFont="1" applyFill="1" applyBorder="1" applyAlignment="1" applyProtection="1">
      <alignment horizontal="left" vertical="center" shrinkToFit="1"/>
      <protection/>
    </xf>
    <xf numFmtId="0" fontId="4" fillId="4" borderId="61" xfId="0" applyFont="1" applyFill="1" applyBorder="1" applyAlignment="1" applyProtection="1">
      <alignment horizontal="left" vertical="center" shrinkToFit="1"/>
      <protection/>
    </xf>
    <xf numFmtId="0" fontId="4" fillId="4" borderId="101" xfId="0" applyFont="1" applyFill="1" applyBorder="1" applyAlignment="1" applyProtection="1">
      <alignment horizontal="left" vertical="center" shrinkToFit="1"/>
      <protection/>
    </xf>
    <xf numFmtId="49" fontId="0" fillId="0" borderId="0" xfId="0" applyNumberFormat="1" applyFont="1" applyFill="1" applyBorder="1" applyAlignment="1">
      <alignment horizontal="center" vertical="top" wrapText="1"/>
    </xf>
    <xf numFmtId="0" fontId="13" fillId="3" borderId="10" xfId="0" applyFont="1" applyFill="1" applyBorder="1" applyAlignment="1">
      <alignment vertical="center" shrinkToFit="1"/>
    </xf>
    <xf numFmtId="0" fontId="4" fillId="4" borderId="22" xfId="0" applyFont="1" applyFill="1" applyBorder="1" applyAlignment="1" applyProtection="1">
      <alignment horizontal="left" vertical="top" wrapText="1"/>
      <protection/>
    </xf>
    <xf numFmtId="0" fontId="4" fillId="4" borderId="89" xfId="0" applyFont="1" applyFill="1" applyBorder="1" applyAlignment="1" applyProtection="1">
      <alignment horizontal="left" vertical="top" wrapText="1"/>
      <protection/>
    </xf>
    <xf numFmtId="0" fontId="53" fillId="4" borderId="0" xfId="0" applyFont="1" applyFill="1" applyBorder="1" applyAlignment="1" applyProtection="1">
      <alignment horizontal="left" vertical="top" wrapText="1"/>
      <protection/>
    </xf>
    <xf numFmtId="0" fontId="53" fillId="4" borderId="57" xfId="0" applyFont="1" applyFill="1" applyBorder="1" applyAlignment="1" applyProtection="1">
      <alignment horizontal="left" vertical="top" wrapText="1"/>
      <protection/>
    </xf>
    <xf numFmtId="0" fontId="53" fillId="4" borderId="0" xfId="0" applyFont="1" applyFill="1" applyBorder="1" applyAlignment="1" applyProtection="1">
      <alignment horizontal="left" vertical="top" wrapText="1" shrinkToFit="1"/>
      <protection/>
    </xf>
    <xf numFmtId="0" fontId="4" fillId="4" borderId="0" xfId="0" applyFont="1" applyFill="1" applyBorder="1" applyAlignment="1" applyProtection="1">
      <alignment horizontal="left" vertical="top" wrapText="1" shrinkToFit="1"/>
      <protection/>
    </xf>
    <xf numFmtId="0" fontId="4" fillId="4" borderId="40" xfId="0" applyFont="1" applyFill="1" applyBorder="1" applyAlignment="1" applyProtection="1">
      <alignment horizontal="left" vertical="top" wrapText="1" shrinkToFit="1"/>
      <protection/>
    </xf>
    <xf numFmtId="0" fontId="10" fillId="0" borderId="0" xfId="0" applyFont="1" applyFill="1" applyBorder="1" applyAlignment="1">
      <alignment vertical="center"/>
    </xf>
    <xf numFmtId="0" fontId="10" fillId="0" borderId="0" xfId="0" applyFont="1" applyFill="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list" xfId="21"/>
    <cellStyle name="標準_Sheet1" xfId="22"/>
    <cellStyle name="Followed Hyperlink" xfId="23"/>
  </cellStyles>
  <dxfs count="29">
    <dxf>
      <font>
        <b/>
        <i val="0"/>
        <color auto="1"/>
      </font>
      <fill>
        <patternFill>
          <bgColor rgb="FFFF99CC"/>
        </patternFill>
      </fill>
      <border/>
    </dxf>
    <dxf>
      <font>
        <b val="0"/>
        <i val="0"/>
      </font>
      <fill>
        <patternFill patternType="solid">
          <bgColor rgb="FFFFFFFF"/>
        </patternFill>
      </fill>
      <border/>
    </dxf>
    <dxf>
      <fill>
        <patternFill>
          <bgColor rgb="FFFFFF99"/>
        </patternFill>
      </fill>
      <border/>
    </dxf>
    <dxf>
      <fill>
        <patternFill>
          <bgColor rgb="FFFFFFFF"/>
        </patternFill>
      </fill>
      <border/>
    </dxf>
    <dxf>
      <font>
        <b/>
        <i val="0"/>
        <color rgb="FF000000"/>
      </font>
      <fill>
        <patternFill>
          <bgColor rgb="FFFF99CC"/>
        </patternFill>
      </fill>
      <border/>
    </dxf>
    <dxf>
      <fill>
        <patternFill patternType="none">
          <bgColor indexed="65"/>
        </patternFill>
      </fill>
      <border/>
    </dxf>
    <dxf>
      <font>
        <color rgb="FF000000"/>
      </font>
      <fill>
        <patternFill>
          <bgColor rgb="FFFFFFFF"/>
        </patternFill>
      </fill>
      <border/>
    </dxf>
    <dxf>
      <font>
        <color rgb="FF000000"/>
      </font>
      <fill>
        <patternFill>
          <bgColor rgb="FFFFFF99"/>
        </patternFill>
      </fill>
      <border/>
    </dxf>
    <dxf>
      <font>
        <color rgb="FF969696"/>
      </font>
      <border/>
    </dxf>
    <dxf>
      <font>
        <color rgb="FFFFFFFF"/>
      </font>
      <border/>
    </dxf>
    <dxf>
      <font>
        <color rgb="FFFFFFFF"/>
      </font>
      <border>
        <left>
          <color rgb="FF000000"/>
        </left>
        <right>
          <color rgb="FF000000"/>
        </right>
        <top>
          <color rgb="FF000000"/>
        </top>
        <bottom>
          <color rgb="FF000000"/>
        </bottom>
      </border>
    </dxf>
    <dxf>
      <font>
        <b val="0"/>
        <i val="0"/>
      </font>
      <fill>
        <patternFill patternType="none">
          <bgColor indexed="65"/>
        </patternFill>
      </fill>
      <border>
        <left>
          <color rgb="FF000000"/>
        </left>
        <right>
          <color rgb="FF000000"/>
        </right>
        <top>
          <color rgb="FF000000"/>
        </top>
        <bottom>
          <color rgb="FF000000"/>
        </bottom>
      </border>
    </dxf>
    <dxf>
      <fill>
        <patternFill>
          <bgColor rgb="FFFFFF99"/>
        </patternFill>
      </fill>
      <border>
        <left style="thin">
          <color rgb="FF000000"/>
        </left>
        <right style="thin">
          <color rgb="FF000000"/>
        </right>
        <top style="thin"/>
        <bottom style="thin">
          <color rgb="FF000000"/>
        </bottom>
      </border>
    </dxf>
    <dxf>
      <font>
        <color rgb="FF969696"/>
      </font>
      <fill>
        <patternFill patternType="none">
          <bgColor indexed="65"/>
        </patternFill>
      </fill>
      <border/>
    </dxf>
    <dxf>
      <font>
        <color rgb="FFC0C0C0"/>
      </font>
      <border/>
    </dxf>
    <dxf>
      <font>
        <color rgb="FFC0C0C0"/>
      </font>
      <fill>
        <patternFill>
          <bgColor rgb="FFFFFFFF"/>
        </patternFill>
      </fill>
      <border>
        <left style="thin">
          <color rgb="FF808080"/>
        </left>
        <right style="thin">
          <color rgb="FF00FFFF"/>
        </right>
        <top style="thin"/>
        <bottom style="thin">
          <color rgb="FF00FFFF"/>
        </bottom>
      </border>
    </dxf>
    <dxf>
      <font>
        <color rgb="FFC0C0C0"/>
      </font>
      <fill>
        <patternFill patternType="none">
          <bgColor indexed="65"/>
        </patternFill>
      </fill>
      <border>
        <left style="thin">
          <color rgb="FFC0C0C0"/>
        </left>
        <right style="thin">
          <color rgb="FFFF00FF"/>
        </right>
        <top style="thin"/>
        <bottom style="thin">
          <color rgb="FFFF00FF"/>
        </bottom>
      </border>
    </dxf>
    <dxf>
      <font>
        <b/>
        <i val="0"/>
        <color auto="1"/>
      </font>
      <fill>
        <patternFill>
          <bgColor rgb="FFFFFF99"/>
        </patternFill>
      </fill>
      <border>
        <left style="thin">
          <color rgb="FFFF0000"/>
        </left>
        <right style="thin">
          <color rgb="FFFF0000"/>
        </right>
        <top style="thin"/>
        <bottom style="thin">
          <color rgb="FFFF0000"/>
        </bottom>
      </border>
    </dxf>
    <dxf>
      <font>
        <color rgb="FFFFFFFF"/>
      </font>
      <fill>
        <patternFill patternType="none">
          <bgColor indexed="65"/>
        </patternFill>
      </fill>
      <border>
        <left style="thin">
          <color rgb="FFC0C0C0"/>
        </left>
        <right style="thin">
          <color rgb="FFFF00FF"/>
        </right>
        <top style="thin"/>
        <bottom style="thin">
          <color rgb="FFFF00FF"/>
        </bottom>
      </border>
    </dxf>
    <dxf>
      <font>
        <b/>
        <i val="0"/>
        <color rgb="FFFFFFFF"/>
      </font>
      <fill>
        <patternFill patternType="none">
          <bgColor indexed="65"/>
        </patternFill>
      </fill>
      <border>
        <left style="thin">
          <color rgb="FFC0C0C0"/>
        </left>
        <right style="thin">
          <color rgb="FFFF00FF"/>
        </right>
        <top style="thin"/>
        <bottom style="thin">
          <color rgb="FFFF00FF"/>
        </bottom>
      </border>
    </dxf>
    <dxf>
      <font>
        <b/>
        <i val="0"/>
        <color rgb="FFFFFFFF"/>
      </font>
      <fill>
        <patternFill>
          <bgColor rgb="FFFF0000"/>
        </patternFill>
      </fill>
      <border/>
    </dxf>
    <dxf>
      <font>
        <color rgb="FFC0C0C0"/>
      </font>
      <border>
        <left style="thin">
          <color rgb="FF808080"/>
        </left>
        <right style="thin">
          <color rgb="FF00FFFF"/>
        </right>
        <top style="thin"/>
        <bottom style="thin">
          <color rgb="FF00FFFF"/>
        </bottom>
      </border>
    </dxf>
    <dxf>
      <font>
        <b/>
        <i val="0"/>
        <color rgb="FF000000"/>
      </font>
      <fill>
        <patternFill>
          <bgColor rgb="FFFFFF99"/>
        </patternFill>
      </fill>
      <border>
        <left style="thin">
          <color rgb="FFFF0000"/>
        </left>
        <right style="thin">
          <color rgb="FFFF0000"/>
        </right>
        <top style="thin"/>
        <bottom style="thin">
          <color rgb="FFFF0000"/>
        </bottom>
      </border>
    </dxf>
    <dxf>
      <font>
        <color auto="1"/>
      </font>
      <fill>
        <patternFill>
          <bgColor rgb="FFFFFF00"/>
        </patternFill>
      </fill>
      <border>
        <left style="thin">
          <color rgb="FFFF0000"/>
        </left>
        <right style="thin">
          <color rgb="FFFF0000"/>
        </right>
        <top style="thin"/>
        <bottom style="thin">
          <color rgb="FFFF0000"/>
        </bottom>
      </border>
    </dxf>
    <dxf>
      <font>
        <color rgb="FFFFFFFF"/>
      </font>
      <fill>
        <patternFill patternType="none">
          <bgColor indexed="65"/>
        </patternFill>
      </fill>
      <border>
        <left>
          <color rgb="FF000000"/>
        </left>
        <right>
          <color rgb="FF000000"/>
        </right>
        <top>
          <color rgb="FF000000"/>
        </top>
        <bottom>
          <color rgb="FF000000"/>
        </bottom>
      </border>
    </dxf>
    <dxf>
      <font>
        <color auto="1"/>
      </font>
      <fill>
        <patternFill>
          <bgColor rgb="FFFFFF99"/>
        </patternFill>
      </fill>
      <border>
        <left style="thin">
          <color rgb="FF000000"/>
        </left>
        <right>
          <color rgb="FF000000"/>
        </right>
        <top style="thin"/>
        <bottom style="thin">
          <color rgb="FF000000"/>
        </bottom>
      </border>
    </dxf>
    <dxf>
      <font>
        <color rgb="FFFFFFFF"/>
      </font>
      <fill>
        <patternFill>
          <bgColor rgb="FFFFFFFF"/>
        </patternFill>
      </fill>
      <border>
        <left>
          <color rgb="FF000000"/>
        </left>
        <right>
          <color rgb="FF000000"/>
        </right>
        <top>
          <color rgb="FF000000"/>
        </top>
        <bottom>
          <color rgb="FF000000"/>
        </bottom>
      </border>
    </dxf>
    <dxf>
      <font>
        <color auto="1"/>
      </font>
      <fill>
        <patternFill>
          <bgColor rgb="FFFFFF99"/>
        </patternFill>
      </fill>
      <border>
        <left>
          <color rgb="FF000000"/>
        </left>
        <right style="thin">
          <color rgb="FF000000"/>
        </right>
        <top style="thin"/>
        <bottom style="thin">
          <color rgb="FF000000"/>
        </bottom>
      </border>
    </dxf>
    <dxf>
      <font>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152400</xdr:colOff>
      <xdr:row>65</xdr:row>
      <xdr:rowOff>19050</xdr:rowOff>
    </xdr:from>
    <xdr:to>
      <xdr:col>15</xdr:col>
      <xdr:colOff>152400</xdr:colOff>
      <xdr:row>66</xdr:row>
      <xdr:rowOff>28575</xdr:rowOff>
    </xdr:to>
    <xdr:sp>
      <xdr:nvSpPr>
        <xdr:cNvPr id="1" name="Line 50"/>
        <xdr:cNvSpPr>
          <a:spLocks/>
        </xdr:cNvSpPr>
      </xdr:nvSpPr>
      <xdr:spPr>
        <a:xfrm>
          <a:off x="2581275" y="12372975"/>
          <a:ext cx="0" cy="66675"/>
        </a:xfrm>
        <a:prstGeom prst="line">
          <a:avLst/>
        </a:prstGeom>
        <a:noFill/>
        <a:ln w="12700" cmpd="sng">
          <a:solidFill>
            <a:srgbClr val="80808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66</xdr:row>
      <xdr:rowOff>38100</xdr:rowOff>
    </xdr:from>
    <xdr:to>
      <xdr:col>27</xdr:col>
      <xdr:colOff>142875</xdr:colOff>
      <xdr:row>66</xdr:row>
      <xdr:rowOff>38100</xdr:rowOff>
    </xdr:to>
    <xdr:sp>
      <xdr:nvSpPr>
        <xdr:cNvPr id="2" name="Line 51"/>
        <xdr:cNvSpPr>
          <a:spLocks/>
        </xdr:cNvSpPr>
      </xdr:nvSpPr>
      <xdr:spPr>
        <a:xfrm>
          <a:off x="2571750" y="12449175"/>
          <a:ext cx="1943100" cy="0"/>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61</xdr:row>
      <xdr:rowOff>9525</xdr:rowOff>
    </xdr:from>
    <xdr:to>
      <xdr:col>20</xdr:col>
      <xdr:colOff>0</xdr:colOff>
      <xdr:row>66</xdr:row>
      <xdr:rowOff>47625</xdr:rowOff>
    </xdr:to>
    <xdr:sp>
      <xdr:nvSpPr>
        <xdr:cNvPr id="3" name="Line 52"/>
        <xdr:cNvSpPr>
          <a:spLocks/>
        </xdr:cNvSpPr>
      </xdr:nvSpPr>
      <xdr:spPr>
        <a:xfrm>
          <a:off x="3228975" y="11620500"/>
          <a:ext cx="9525" cy="838200"/>
        </a:xfrm>
        <a:prstGeom prst="line">
          <a:avLst/>
        </a:prstGeom>
        <a:noFill/>
        <a:ln w="12700" cmpd="sng">
          <a:solidFill>
            <a:srgbClr val="80808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61</xdr:row>
      <xdr:rowOff>0</xdr:rowOff>
    </xdr:from>
    <xdr:to>
      <xdr:col>28</xdr:col>
      <xdr:colOff>0</xdr:colOff>
      <xdr:row>68</xdr:row>
      <xdr:rowOff>57150</xdr:rowOff>
    </xdr:to>
    <xdr:sp>
      <xdr:nvSpPr>
        <xdr:cNvPr id="4" name="Line 54"/>
        <xdr:cNvSpPr>
          <a:spLocks/>
        </xdr:cNvSpPr>
      </xdr:nvSpPr>
      <xdr:spPr>
        <a:xfrm>
          <a:off x="4533900" y="11610975"/>
          <a:ext cx="0" cy="971550"/>
        </a:xfrm>
        <a:prstGeom prst="line">
          <a:avLst/>
        </a:prstGeom>
        <a:noFill/>
        <a:ln w="12700" cmpd="sng">
          <a:solidFill>
            <a:srgbClr val="80808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72</xdr:row>
      <xdr:rowOff>123825</xdr:rowOff>
    </xdr:from>
    <xdr:to>
      <xdr:col>34</xdr:col>
      <xdr:colOff>104775</xdr:colOff>
      <xdr:row>72</xdr:row>
      <xdr:rowOff>123825</xdr:rowOff>
    </xdr:to>
    <xdr:sp>
      <xdr:nvSpPr>
        <xdr:cNvPr id="5" name="Line 68"/>
        <xdr:cNvSpPr>
          <a:spLocks/>
        </xdr:cNvSpPr>
      </xdr:nvSpPr>
      <xdr:spPr>
        <a:xfrm>
          <a:off x="5086350" y="13258800"/>
          <a:ext cx="523875" cy="0"/>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80</xdr:row>
      <xdr:rowOff>123825</xdr:rowOff>
    </xdr:from>
    <xdr:to>
      <xdr:col>34</xdr:col>
      <xdr:colOff>104775</xdr:colOff>
      <xdr:row>80</xdr:row>
      <xdr:rowOff>123825</xdr:rowOff>
    </xdr:to>
    <xdr:sp>
      <xdr:nvSpPr>
        <xdr:cNvPr id="6" name="Line 70"/>
        <xdr:cNvSpPr>
          <a:spLocks/>
        </xdr:cNvSpPr>
      </xdr:nvSpPr>
      <xdr:spPr>
        <a:xfrm>
          <a:off x="3276600" y="14601825"/>
          <a:ext cx="2333625" cy="0"/>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96</xdr:row>
      <xdr:rowOff>104775</xdr:rowOff>
    </xdr:from>
    <xdr:to>
      <xdr:col>34</xdr:col>
      <xdr:colOff>95250</xdr:colOff>
      <xdr:row>96</xdr:row>
      <xdr:rowOff>104775</xdr:rowOff>
    </xdr:to>
    <xdr:sp>
      <xdr:nvSpPr>
        <xdr:cNvPr id="7" name="Line 71"/>
        <xdr:cNvSpPr>
          <a:spLocks/>
        </xdr:cNvSpPr>
      </xdr:nvSpPr>
      <xdr:spPr>
        <a:xfrm>
          <a:off x="4619625" y="17183100"/>
          <a:ext cx="981075" cy="0"/>
        </a:xfrm>
        <a:prstGeom prst="line">
          <a:avLst/>
        </a:prstGeom>
        <a:noFill/>
        <a:ln w="9525" cmpd="sng">
          <a:solidFill>
            <a:srgbClr val="969696"/>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125</xdr:row>
      <xdr:rowOff>66675</xdr:rowOff>
    </xdr:from>
    <xdr:to>
      <xdr:col>29</xdr:col>
      <xdr:colOff>76200</xdr:colOff>
      <xdr:row>131</xdr:row>
      <xdr:rowOff>161925</xdr:rowOff>
    </xdr:to>
    <xdr:sp>
      <xdr:nvSpPr>
        <xdr:cNvPr id="8" name="AutoShape 74"/>
        <xdr:cNvSpPr>
          <a:spLocks/>
        </xdr:cNvSpPr>
      </xdr:nvSpPr>
      <xdr:spPr>
        <a:xfrm>
          <a:off x="4467225" y="20735925"/>
          <a:ext cx="304800" cy="742950"/>
        </a:xfrm>
        <a:prstGeom prst="rightArrow">
          <a:avLst>
            <a:gd name="adj1" fmla="val -6250"/>
            <a:gd name="adj2" fmla="val -24361"/>
          </a:avLst>
        </a:prstGeom>
        <a:solidFill>
          <a:srgbClr val="808080"/>
        </a:solidFill>
        <a:ln w="9525" cmpd="sng">
          <a:solidFill>
            <a:srgbClr val="000000"/>
          </a:solidFill>
          <a:headEnd type="none"/>
          <a:tailEnd type="none"/>
        </a:ln>
      </xdr:spPr>
      <xdr:txBody>
        <a:bodyPr vertOverflow="clip" wrap="square"/>
        <a:p>
          <a:pPr algn="l">
            <a:defRPr/>
          </a:pPr>
          <a:r>
            <a:rPr lang="en-US" cap="none" sz="1100" b="1" i="0" u="none" baseline="0">
              <a:solidFill>
                <a:srgbClr val="FFFFFF"/>
              </a:solidFill>
              <a:latin typeface="ＭＳ Ｐゴシック"/>
              <a:ea typeface="ＭＳ Ｐゴシック"/>
              <a:cs typeface="ＭＳ Ｐゴシック"/>
            </a:rPr>
            <a:t>内訳</a:t>
          </a:r>
        </a:p>
      </xdr:txBody>
    </xdr:sp>
    <xdr:clientData/>
  </xdr:twoCellAnchor>
  <xdr:twoCellAnchor>
    <xdr:from>
      <xdr:col>20</xdr:col>
      <xdr:colOff>95250</xdr:colOff>
      <xdr:row>150</xdr:row>
      <xdr:rowOff>28575</xdr:rowOff>
    </xdr:from>
    <xdr:to>
      <xdr:col>22</xdr:col>
      <xdr:colOff>76200</xdr:colOff>
      <xdr:row>157</xdr:row>
      <xdr:rowOff>28575</xdr:rowOff>
    </xdr:to>
    <xdr:sp>
      <xdr:nvSpPr>
        <xdr:cNvPr id="9" name="AutoShape 80"/>
        <xdr:cNvSpPr>
          <a:spLocks/>
        </xdr:cNvSpPr>
      </xdr:nvSpPr>
      <xdr:spPr>
        <a:xfrm>
          <a:off x="3333750" y="23945850"/>
          <a:ext cx="304800" cy="800100"/>
        </a:xfrm>
        <a:prstGeom prst="rightArrow">
          <a:avLst>
            <a:gd name="adj1" fmla="val -6250"/>
            <a:gd name="adj2" fmla="val -24361"/>
          </a:avLst>
        </a:prstGeom>
        <a:solidFill>
          <a:srgbClr val="808080"/>
        </a:solidFill>
        <a:ln w="9525" cmpd="sng">
          <a:solidFill>
            <a:srgbClr val="000000"/>
          </a:solidFill>
          <a:headEnd type="none"/>
          <a:tailEnd type="none"/>
        </a:ln>
      </xdr:spPr>
      <xdr:txBody>
        <a:bodyPr vertOverflow="clip" wrap="square"/>
        <a:p>
          <a:pPr algn="l">
            <a:defRPr/>
          </a:pPr>
          <a:r>
            <a:rPr lang="en-US" cap="none" sz="1100" b="1" i="0" u="none" baseline="0">
              <a:solidFill>
                <a:srgbClr val="FFFFFF"/>
              </a:solidFill>
              <a:latin typeface="ＭＳ Ｐゴシック"/>
              <a:ea typeface="ＭＳ Ｐゴシック"/>
              <a:cs typeface="ＭＳ Ｐゴシック"/>
            </a:rPr>
            <a:t>内訳</a:t>
          </a:r>
        </a:p>
      </xdr:txBody>
    </xdr:sp>
    <xdr:clientData/>
  </xdr:twoCellAnchor>
  <xdr:twoCellAnchor>
    <xdr:from>
      <xdr:col>18</xdr:col>
      <xdr:colOff>133350</xdr:colOff>
      <xdr:row>169</xdr:row>
      <xdr:rowOff>133350</xdr:rowOff>
    </xdr:from>
    <xdr:to>
      <xdr:col>21</xdr:col>
      <xdr:colOff>104775</xdr:colOff>
      <xdr:row>169</xdr:row>
      <xdr:rowOff>133350</xdr:rowOff>
    </xdr:to>
    <xdr:sp>
      <xdr:nvSpPr>
        <xdr:cNvPr id="10" name="Line 87"/>
        <xdr:cNvSpPr>
          <a:spLocks/>
        </xdr:cNvSpPr>
      </xdr:nvSpPr>
      <xdr:spPr>
        <a:xfrm>
          <a:off x="3048000" y="26622375"/>
          <a:ext cx="457200" cy="0"/>
        </a:xfrm>
        <a:prstGeom prst="line">
          <a:avLst/>
        </a:prstGeom>
        <a:noFill/>
        <a:ln w="12700" cmpd="sng">
          <a:solidFill>
            <a:srgbClr val="80808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178</xdr:row>
      <xdr:rowOff>19050</xdr:rowOff>
    </xdr:from>
    <xdr:to>
      <xdr:col>8</xdr:col>
      <xdr:colOff>152400</xdr:colOff>
      <xdr:row>179</xdr:row>
      <xdr:rowOff>57150</xdr:rowOff>
    </xdr:to>
    <xdr:sp>
      <xdr:nvSpPr>
        <xdr:cNvPr id="11" name="Line 91"/>
        <xdr:cNvSpPr>
          <a:spLocks/>
        </xdr:cNvSpPr>
      </xdr:nvSpPr>
      <xdr:spPr>
        <a:xfrm>
          <a:off x="1438275" y="27765375"/>
          <a:ext cx="9525" cy="76200"/>
        </a:xfrm>
        <a:prstGeom prst="line">
          <a:avLst/>
        </a:prstGeom>
        <a:noFill/>
        <a:ln w="12700" cmpd="sng">
          <a:solidFill>
            <a:srgbClr val="80808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177</xdr:row>
      <xdr:rowOff>133350</xdr:rowOff>
    </xdr:from>
    <xdr:to>
      <xdr:col>20</xdr:col>
      <xdr:colOff>66675</xdr:colOff>
      <xdr:row>179</xdr:row>
      <xdr:rowOff>57150</xdr:rowOff>
    </xdr:to>
    <xdr:sp>
      <xdr:nvSpPr>
        <xdr:cNvPr id="12" name="Line 93"/>
        <xdr:cNvSpPr>
          <a:spLocks/>
        </xdr:cNvSpPr>
      </xdr:nvSpPr>
      <xdr:spPr>
        <a:xfrm flipV="1">
          <a:off x="3305175" y="27632025"/>
          <a:ext cx="0" cy="209550"/>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177</xdr:row>
      <xdr:rowOff>133350</xdr:rowOff>
    </xdr:from>
    <xdr:to>
      <xdr:col>21</xdr:col>
      <xdr:colOff>123825</xdr:colOff>
      <xdr:row>177</xdr:row>
      <xdr:rowOff>133350</xdr:rowOff>
    </xdr:to>
    <xdr:sp>
      <xdr:nvSpPr>
        <xdr:cNvPr id="13" name="Line 94"/>
        <xdr:cNvSpPr>
          <a:spLocks/>
        </xdr:cNvSpPr>
      </xdr:nvSpPr>
      <xdr:spPr>
        <a:xfrm>
          <a:off x="3305175" y="27632025"/>
          <a:ext cx="219075" cy="0"/>
        </a:xfrm>
        <a:prstGeom prst="line">
          <a:avLst/>
        </a:prstGeom>
        <a:noFill/>
        <a:ln w="12700" cmpd="sng">
          <a:solidFill>
            <a:srgbClr val="808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203</xdr:row>
      <xdr:rowOff>28575</xdr:rowOff>
    </xdr:from>
    <xdr:to>
      <xdr:col>22</xdr:col>
      <xdr:colOff>76200</xdr:colOff>
      <xdr:row>209</xdr:row>
      <xdr:rowOff>0</xdr:rowOff>
    </xdr:to>
    <xdr:sp>
      <xdr:nvSpPr>
        <xdr:cNvPr id="14" name="AutoShape 96"/>
        <xdr:cNvSpPr>
          <a:spLocks/>
        </xdr:cNvSpPr>
      </xdr:nvSpPr>
      <xdr:spPr>
        <a:xfrm>
          <a:off x="3333750" y="31051500"/>
          <a:ext cx="304800" cy="733425"/>
        </a:xfrm>
        <a:prstGeom prst="rightArrow">
          <a:avLst>
            <a:gd name="adj1" fmla="val -6250"/>
            <a:gd name="adj2" fmla="val -24361"/>
          </a:avLst>
        </a:prstGeom>
        <a:solidFill>
          <a:srgbClr val="808080"/>
        </a:solidFill>
        <a:ln w="9525" cmpd="sng">
          <a:solidFill>
            <a:srgbClr val="000000"/>
          </a:solidFill>
          <a:headEnd type="none"/>
          <a:tailEnd type="none"/>
        </a:ln>
      </xdr:spPr>
      <xdr:txBody>
        <a:bodyPr vertOverflow="clip" wrap="square"/>
        <a:p>
          <a:pPr algn="l">
            <a:defRPr/>
          </a:pPr>
          <a:r>
            <a:rPr lang="en-US" cap="none" sz="1100" b="1" i="0" u="none" baseline="0">
              <a:solidFill>
                <a:srgbClr val="FFFFFF"/>
              </a:solidFill>
              <a:latin typeface="ＭＳ Ｐゴシック"/>
              <a:ea typeface="ＭＳ Ｐゴシック"/>
              <a:cs typeface="ＭＳ Ｐゴシック"/>
            </a:rPr>
            <a:t>内訳</a:t>
          </a:r>
        </a:p>
      </xdr:txBody>
    </xdr:sp>
    <xdr:clientData/>
  </xdr:twoCellAnchor>
  <xdr:twoCellAnchor>
    <xdr:from>
      <xdr:col>18</xdr:col>
      <xdr:colOff>152400</xdr:colOff>
      <xdr:row>223</xdr:row>
      <xdr:rowOff>133350</xdr:rowOff>
    </xdr:from>
    <xdr:to>
      <xdr:col>21</xdr:col>
      <xdr:colOff>104775</xdr:colOff>
      <xdr:row>223</xdr:row>
      <xdr:rowOff>133350</xdr:rowOff>
    </xdr:to>
    <xdr:sp>
      <xdr:nvSpPr>
        <xdr:cNvPr id="15" name="Line 100"/>
        <xdr:cNvSpPr>
          <a:spLocks/>
        </xdr:cNvSpPr>
      </xdr:nvSpPr>
      <xdr:spPr>
        <a:xfrm>
          <a:off x="3067050" y="33728025"/>
          <a:ext cx="438150" cy="0"/>
        </a:xfrm>
        <a:prstGeom prst="line">
          <a:avLst/>
        </a:prstGeom>
        <a:noFill/>
        <a:ln w="12700" cmpd="sng">
          <a:solidFill>
            <a:srgbClr val="808080"/>
          </a:solidFill>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232</xdr:row>
      <xdr:rowOff>19050</xdr:rowOff>
    </xdr:from>
    <xdr:to>
      <xdr:col>10</xdr:col>
      <xdr:colOff>95250</xdr:colOff>
      <xdr:row>234</xdr:row>
      <xdr:rowOff>47625</xdr:rowOff>
    </xdr:to>
    <xdr:sp>
      <xdr:nvSpPr>
        <xdr:cNvPr id="16" name="Line 104"/>
        <xdr:cNvSpPr>
          <a:spLocks/>
        </xdr:cNvSpPr>
      </xdr:nvSpPr>
      <xdr:spPr>
        <a:xfrm flipH="1">
          <a:off x="1714500" y="34813875"/>
          <a:ext cx="0" cy="104775"/>
        </a:xfrm>
        <a:prstGeom prst="line">
          <a:avLst/>
        </a:prstGeom>
        <a:noFill/>
        <a:ln w="12700" cmpd="sng">
          <a:solidFill>
            <a:srgbClr val="80808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234</xdr:row>
      <xdr:rowOff>57150</xdr:rowOff>
    </xdr:from>
    <xdr:to>
      <xdr:col>20</xdr:col>
      <xdr:colOff>66675</xdr:colOff>
      <xdr:row>234</xdr:row>
      <xdr:rowOff>57150</xdr:rowOff>
    </xdr:to>
    <xdr:sp>
      <xdr:nvSpPr>
        <xdr:cNvPr id="17" name="Line 105"/>
        <xdr:cNvSpPr>
          <a:spLocks/>
        </xdr:cNvSpPr>
      </xdr:nvSpPr>
      <xdr:spPr>
        <a:xfrm>
          <a:off x="1704975" y="34928175"/>
          <a:ext cx="1600200" cy="0"/>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231</xdr:row>
      <xdr:rowOff>133350</xdr:rowOff>
    </xdr:from>
    <xdr:to>
      <xdr:col>20</xdr:col>
      <xdr:colOff>66675</xdr:colOff>
      <xdr:row>234</xdr:row>
      <xdr:rowOff>38100</xdr:rowOff>
    </xdr:to>
    <xdr:sp>
      <xdr:nvSpPr>
        <xdr:cNvPr id="18" name="Line 106"/>
        <xdr:cNvSpPr>
          <a:spLocks/>
        </xdr:cNvSpPr>
      </xdr:nvSpPr>
      <xdr:spPr>
        <a:xfrm flipV="1">
          <a:off x="3305175" y="34680525"/>
          <a:ext cx="0" cy="228600"/>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231</xdr:row>
      <xdr:rowOff>133350</xdr:rowOff>
    </xdr:from>
    <xdr:to>
      <xdr:col>21</xdr:col>
      <xdr:colOff>123825</xdr:colOff>
      <xdr:row>231</xdr:row>
      <xdr:rowOff>133350</xdr:rowOff>
    </xdr:to>
    <xdr:sp>
      <xdr:nvSpPr>
        <xdr:cNvPr id="19" name="Line 107"/>
        <xdr:cNvSpPr>
          <a:spLocks/>
        </xdr:cNvSpPr>
      </xdr:nvSpPr>
      <xdr:spPr>
        <a:xfrm>
          <a:off x="3305175" y="34680525"/>
          <a:ext cx="219075" cy="0"/>
        </a:xfrm>
        <a:prstGeom prst="line">
          <a:avLst/>
        </a:prstGeom>
        <a:noFill/>
        <a:ln w="12700" cmpd="sng">
          <a:solidFill>
            <a:srgbClr val="808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238</xdr:row>
      <xdr:rowOff>28575</xdr:rowOff>
    </xdr:from>
    <xdr:to>
      <xdr:col>22</xdr:col>
      <xdr:colOff>76200</xdr:colOff>
      <xdr:row>244</xdr:row>
      <xdr:rowOff>28575</xdr:rowOff>
    </xdr:to>
    <xdr:sp>
      <xdr:nvSpPr>
        <xdr:cNvPr id="20" name="AutoShape 108"/>
        <xdr:cNvSpPr>
          <a:spLocks/>
        </xdr:cNvSpPr>
      </xdr:nvSpPr>
      <xdr:spPr>
        <a:xfrm>
          <a:off x="3333750" y="35585400"/>
          <a:ext cx="304800" cy="704850"/>
        </a:xfrm>
        <a:prstGeom prst="rightArrow">
          <a:avLst>
            <a:gd name="adj1" fmla="val -6250"/>
            <a:gd name="adj2" fmla="val -24361"/>
          </a:avLst>
        </a:prstGeom>
        <a:solidFill>
          <a:srgbClr val="808080"/>
        </a:solidFill>
        <a:ln w="9525" cmpd="sng">
          <a:solidFill>
            <a:srgbClr val="000000"/>
          </a:solidFill>
          <a:headEnd type="none"/>
          <a:tailEnd type="none"/>
        </a:ln>
      </xdr:spPr>
      <xdr:txBody>
        <a:bodyPr vertOverflow="clip" wrap="square"/>
        <a:p>
          <a:pPr algn="l">
            <a:defRPr/>
          </a:pPr>
          <a:r>
            <a:rPr lang="en-US" cap="none" sz="1100" b="1" i="0" u="none" baseline="0">
              <a:solidFill>
                <a:srgbClr val="FFFFFF"/>
              </a:solidFill>
              <a:latin typeface="ＭＳ Ｐゴシック"/>
              <a:ea typeface="ＭＳ Ｐゴシック"/>
              <a:cs typeface="ＭＳ Ｐゴシック"/>
            </a:rPr>
            <a:t>内訳</a:t>
          </a:r>
        </a:p>
      </xdr:txBody>
    </xdr:sp>
    <xdr:clientData/>
  </xdr:twoCellAnchor>
  <xdr:twoCellAnchor>
    <xdr:from>
      <xdr:col>10</xdr:col>
      <xdr:colOff>85725</xdr:colOff>
      <xdr:row>258</xdr:row>
      <xdr:rowOff>209550</xdr:rowOff>
    </xdr:from>
    <xdr:to>
      <xdr:col>10</xdr:col>
      <xdr:colOff>95250</xdr:colOff>
      <xdr:row>260</xdr:row>
      <xdr:rowOff>47625</xdr:rowOff>
    </xdr:to>
    <xdr:sp>
      <xdr:nvSpPr>
        <xdr:cNvPr id="21" name="Line 112"/>
        <xdr:cNvSpPr>
          <a:spLocks/>
        </xdr:cNvSpPr>
      </xdr:nvSpPr>
      <xdr:spPr>
        <a:xfrm flipH="1">
          <a:off x="1704975" y="38233350"/>
          <a:ext cx="9525" cy="123825"/>
        </a:xfrm>
        <a:prstGeom prst="line">
          <a:avLst/>
        </a:prstGeom>
        <a:noFill/>
        <a:ln w="12700" cmpd="sng">
          <a:solidFill>
            <a:srgbClr val="80808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260</xdr:row>
      <xdr:rowOff>47625</xdr:rowOff>
    </xdr:from>
    <xdr:to>
      <xdr:col>20</xdr:col>
      <xdr:colOff>66675</xdr:colOff>
      <xdr:row>260</xdr:row>
      <xdr:rowOff>47625</xdr:rowOff>
    </xdr:to>
    <xdr:sp>
      <xdr:nvSpPr>
        <xdr:cNvPr id="22" name="Line 113"/>
        <xdr:cNvSpPr>
          <a:spLocks/>
        </xdr:cNvSpPr>
      </xdr:nvSpPr>
      <xdr:spPr>
        <a:xfrm>
          <a:off x="1704975" y="38357175"/>
          <a:ext cx="1600200" cy="0"/>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258</xdr:row>
      <xdr:rowOff>133350</xdr:rowOff>
    </xdr:from>
    <xdr:to>
      <xdr:col>20</xdr:col>
      <xdr:colOff>66675</xdr:colOff>
      <xdr:row>260</xdr:row>
      <xdr:rowOff>47625</xdr:rowOff>
    </xdr:to>
    <xdr:sp>
      <xdr:nvSpPr>
        <xdr:cNvPr id="23" name="Line 114"/>
        <xdr:cNvSpPr>
          <a:spLocks/>
        </xdr:cNvSpPr>
      </xdr:nvSpPr>
      <xdr:spPr>
        <a:xfrm flipV="1">
          <a:off x="3305175" y="38157150"/>
          <a:ext cx="0" cy="200025"/>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258</xdr:row>
      <xdr:rowOff>133350</xdr:rowOff>
    </xdr:from>
    <xdr:to>
      <xdr:col>21</xdr:col>
      <xdr:colOff>123825</xdr:colOff>
      <xdr:row>258</xdr:row>
      <xdr:rowOff>133350</xdr:rowOff>
    </xdr:to>
    <xdr:sp>
      <xdr:nvSpPr>
        <xdr:cNvPr id="24" name="Line 115"/>
        <xdr:cNvSpPr>
          <a:spLocks/>
        </xdr:cNvSpPr>
      </xdr:nvSpPr>
      <xdr:spPr>
        <a:xfrm>
          <a:off x="3305175" y="38157150"/>
          <a:ext cx="219075" cy="0"/>
        </a:xfrm>
        <a:prstGeom prst="line">
          <a:avLst/>
        </a:prstGeom>
        <a:noFill/>
        <a:ln w="12700" cmpd="sng">
          <a:solidFill>
            <a:srgbClr val="808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107</xdr:row>
      <xdr:rowOff>190500</xdr:rowOff>
    </xdr:from>
    <xdr:to>
      <xdr:col>2</xdr:col>
      <xdr:colOff>66675</xdr:colOff>
      <xdr:row>144</xdr:row>
      <xdr:rowOff>180975</xdr:rowOff>
    </xdr:to>
    <xdr:sp>
      <xdr:nvSpPr>
        <xdr:cNvPr id="25" name="Line 117"/>
        <xdr:cNvSpPr>
          <a:spLocks/>
        </xdr:cNvSpPr>
      </xdr:nvSpPr>
      <xdr:spPr>
        <a:xfrm flipH="1">
          <a:off x="381000" y="18773775"/>
          <a:ext cx="9525" cy="4457700"/>
        </a:xfrm>
        <a:prstGeom prst="line">
          <a:avLst/>
        </a:prstGeom>
        <a:noFill/>
        <a:ln w="31750" cmpd="sng">
          <a:solidFill>
            <a:srgbClr val="80808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144</xdr:row>
      <xdr:rowOff>180975</xdr:rowOff>
    </xdr:from>
    <xdr:to>
      <xdr:col>3</xdr:col>
      <xdr:colOff>19050</xdr:colOff>
      <xdr:row>144</xdr:row>
      <xdr:rowOff>180975</xdr:rowOff>
    </xdr:to>
    <xdr:sp>
      <xdr:nvSpPr>
        <xdr:cNvPr id="26" name="Line 118"/>
        <xdr:cNvSpPr>
          <a:spLocks/>
        </xdr:cNvSpPr>
      </xdr:nvSpPr>
      <xdr:spPr>
        <a:xfrm flipV="1">
          <a:off x="390525" y="23231475"/>
          <a:ext cx="114300" cy="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115</xdr:row>
      <xdr:rowOff>95250</xdr:rowOff>
    </xdr:from>
    <xdr:to>
      <xdr:col>3</xdr:col>
      <xdr:colOff>28575</xdr:colOff>
      <xdr:row>175</xdr:row>
      <xdr:rowOff>19050</xdr:rowOff>
    </xdr:to>
    <xdr:sp>
      <xdr:nvSpPr>
        <xdr:cNvPr id="27" name="Line 119"/>
        <xdr:cNvSpPr>
          <a:spLocks/>
        </xdr:cNvSpPr>
      </xdr:nvSpPr>
      <xdr:spPr>
        <a:xfrm>
          <a:off x="514350" y="19535775"/>
          <a:ext cx="0" cy="774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115</xdr:row>
      <xdr:rowOff>95250</xdr:rowOff>
    </xdr:from>
    <xdr:to>
      <xdr:col>5</xdr:col>
      <xdr:colOff>123825</xdr:colOff>
      <xdr:row>115</xdr:row>
      <xdr:rowOff>95250</xdr:rowOff>
    </xdr:to>
    <xdr:sp>
      <xdr:nvSpPr>
        <xdr:cNvPr id="28" name="Line 120"/>
        <xdr:cNvSpPr>
          <a:spLocks/>
        </xdr:cNvSpPr>
      </xdr:nvSpPr>
      <xdr:spPr>
        <a:xfrm>
          <a:off x="514350" y="19535775"/>
          <a:ext cx="419100" cy="0"/>
        </a:xfrm>
        <a:prstGeom prst="line">
          <a:avLst/>
        </a:prstGeom>
        <a:noFill/>
        <a:ln w="31750" cmpd="sng">
          <a:solidFill>
            <a:srgbClr val="808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125</xdr:row>
      <xdr:rowOff>161925</xdr:rowOff>
    </xdr:from>
    <xdr:to>
      <xdr:col>5</xdr:col>
      <xdr:colOff>152400</xdr:colOff>
      <xdr:row>125</xdr:row>
      <xdr:rowOff>161925</xdr:rowOff>
    </xdr:to>
    <xdr:sp>
      <xdr:nvSpPr>
        <xdr:cNvPr id="29" name="Line 121"/>
        <xdr:cNvSpPr>
          <a:spLocks/>
        </xdr:cNvSpPr>
      </xdr:nvSpPr>
      <xdr:spPr>
        <a:xfrm>
          <a:off x="514350" y="20831175"/>
          <a:ext cx="447675" cy="0"/>
        </a:xfrm>
        <a:prstGeom prst="line">
          <a:avLst/>
        </a:prstGeom>
        <a:noFill/>
        <a:ln w="31750" cmpd="sng">
          <a:solidFill>
            <a:srgbClr val="808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152</xdr:row>
      <xdr:rowOff>95250</xdr:rowOff>
    </xdr:from>
    <xdr:to>
      <xdr:col>5</xdr:col>
      <xdr:colOff>95250</xdr:colOff>
      <xdr:row>152</xdr:row>
      <xdr:rowOff>95250</xdr:rowOff>
    </xdr:to>
    <xdr:sp>
      <xdr:nvSpPr>
        <xdr:cNvPr id="30" name="Line 122"/>
        <xdr:cNvSpPr>
          <a:spLocks/>
        </xdr:cNvSpPr>
      </xdr:nvSpPr>
      <xdr:spPr>
        <a:xfrm>
          <a:off x="514350" y="24241125"/>
          <a:ext cx="390525" cy="0"/>
        </a:xfrm>
        <a:prstGeom prst="line">
          <a:avLst/>
        </a:prstGeom>
        <a:noFill/>
        <a:ln w="31750" cmpd="sng">
          <a:solidFill>
            <a:srgbClr val="808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167</xdr:row>
      <xdr:rowOff>9525</xdr:rowOff>
    </xdr:from>
    <xdr:to>
      <xdr:col>5</xdr:col>
      <xdr:colOff>133350</xdr:colOff>
      <xdr:row>167</xdr:row>
      <xdr:rowOff>9525</xdr:rowOff>
    </xdr:to>
    <xdr:sp>
      <xdr:nvSpPr>
        <xdr:cNvPr id="31" name="Line 123"/>
        <xdr:cNvSpPr>
          <a:spLocks/>
        </xdr:cNvSpPr>
      </xdr:nvSpPr>
      <xdr:spPr>
        <a:xfrm>
          <a:off x="514350" y="26260425"/>
          <a:ext cx="428625" cy="0"/>
        </a:xfrm>
        <a:prstGeom prst="line">
          <a:avLst/>
        </a:prstGeom>
        <a:noFill/>
        <a:ln w="31750" cmpd="sng">
          <a:solidFill>
            <a:srgbClr val="808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175</xdr:row>
      <xdr:rowOff>19050</xdr:rowOff>
    </xdr:from>
    <xdr:to>
      <xdr:col>5</xdr:col>
      <xdr:colOff>123825</xdr:colOff>
      <xdr:row>175</xdr:row>
      <xdr:rowOff>19050</xdr:rowOff>
    </xdr:to>
    <xdr:sp>
      <xdr:nvSpPr>
        <xdr:cNvPr id="32" name="Line 124"/>
        <xdr:cNvSpPr>
          <a:spLocks/>
        </xdr:cNvSpPr>
      </xdr:nvSpPr>
      <xdr:spPr>
        <a:xfrm>
          <a:off x="514350" y="27279600"/>
          <a:ext cx="419100" cy="0"/>
        </a:xfrm>
        <a:prstGeom prst="line">
          <a:avLst/>
        </a:prstGeom>
        <a:noFill/>
        <a:ln w="31750" cmpd="sng">
          <a:solidFill>
            <a:srgbClr val="808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136</xdr:row>
      <xdr:rowOff>9525</xdr:rowOff>
    </xdr:from>
    <xdr:to>
      <xdr:col>8</xdr:col>
      <xdr:colOff>104775</xdr:colOff>
      <xdr:row>141</xdr:row>
      <xdr:rowOff>38100</xdr:rowOff>
    </xdr:to>
    <xdr:sp>
      <xdr:nvSpPr>
        <xdr:cNvPr id="33" name="AutoShape 126"/>
        <xdr:cNvSpPr>
          <a:spLocks/>
        </xdr:cNvSpPr>
      </xdr:nvSpPr>
      <xdr:spPr>
        <a:xfrm rot="5400000">
          <a:off x="1133475" y="21936075"/>
          <a:ext cx="266700" cy="581025"/>
        </a:xfrm>
        <a:prstGeom prst="bentUpArrow">
          <a:avLst>
            <a:gd name="adj" fmla="val -3449"/>
          </a:avLst>
        </a:prstGeom>
        <a:solidFill>
          <a:srgbClr val="C0C0C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188</xdr:row>
      <xdr:rowOff>238125</xdr:rowOff>
    </xdr:from>
    <xdr:to>
      <xdr:col>2</xdr:col>
      <xdr:colOff>76200</xdr:colOff>
      <xdr:row>211</xdr:row>
      <xdr:rowOff>104775</xdr:rowOff>
    </xdr:to>
    <xdr:sp>
      <xdr:nvSpPr>
        <xdr:cNvPr id="34" name="Line 317"/>
        <xdr:cNvSpPr>
          <a:spLocks/>
        </xdr:cNvSpPr>
      </xdr:nvSpPr>
      <xdr:spPr>
        <a:xfrm flipH="1">
          <a:off x="400050" y="29575125"/>
          <a:ext cx="0" cy="2571750"/>
        </a:xfrm>
        <a:prstGeom prst="line">
          <a:avLst/>
        </a:prstGeom>
        <a:noFill/>
        <a:ln w="31750" cmpd="sng">
          <a:solidFill>
            <a:srgbClr val="808080"/>
          </a:solidFill>
          <a:headEnd type="oval"/>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211</xdr:row>
      <xdr:rowOff>114300</xdr:rowOff>
    </xdr:from>
    <xdr:to>
      <xdr:col>3</xdr:col>
      <xdr:colOff>0</xdr:colOff>
      <xdr:row>211</xdr:row>
      <xdr:rowOff>114300</xdr:rowOff>
    </xdr:to>
    <xdr:sp>
      <xdr:nvSpPr>
        <xdr:cNvPr id="35" name="Line 321"/>
        <xdr:cNvSpPr>
          <a:spLocks/>
        </xdr:cNvSpPr>
      </xdr:nvSpPr>
      <xdr:spPr>
        <a:xfrm>
          <a:off x="390525" y="32156400"/>
          <a:ext cx="95250" cy="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195</xdr:row>
      <xdr:rowOff>142875</xdr:rowOff>
    </xdr:from>
    <xdr:to>
      <xdr:col>3</xdr:col>
      <xdr:colOff>9525</xdr:colOff>
      <xdr:row>229</xdr:row>
      <xdr:rowOff>142875</xdr:rowOff>
    </xdr:to>
    <xdr:sp>
      <xdr:nvSpPr>
        <xdr:cNvPr id="36" name="Line 322"/>
        <xdr:cNvSpPr>
          <a:spLocks/>
        </xdr:cNvSpPr>
      </xdr:nvSpPr>
      <xdr:spPr>
        <a:xfrm>
          <a:off x="495300" y="30222825"/>
          <a:ext cx="0" cy="4257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229</xdr:row>
      <xdr:rowOff>142875</xdr:rowOff>
    </xdr:from>
    <xdr:to>
      <xdr:col>5</xdr:col>
      <xdr:colOff>95250</xdr:colOff>
      <xdr:row>229</xdr:row>
      <xdr:rowOff>142875</xdr:rowOff>
    </xdr:to>
    <xdr:sp>
      <xdr:nvSpPr>
        <xdr:cNvPr id="37" name="Line 323"/>
        <xdr:cNvSpPr>
          <a:spLocks/>
        </xdr:cNvSpPr>
      </xdr:nvSpPr>
      <xdr:spPr>
        <a:xfrm>
          <a:off x="495300" y="34480500"/>
          <a:ext cx="409575" cy="0"/>
        </a:xfrm>
        <a:prstGeom prst="line">
          <a:avLst/>
        </a:prstGeom>
        <a:noFill/>
        <a:ln w="31750" cmpd="sng">
          <a:solidFill>
            <a:srgbClr val="808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220</xdr:row>
      <xdr:rowOff>171450</xdr:rowOff>
    </xdr:from>
    <xdr:to>
      <xdr:col>5</xdr:col>
      <xdr:colOff>66675</xdr:colOff>
      <xdr:row>220</xdr:row>
      <xdr:rowOff>171450</xdr:rowOff>
    </xdr:to>
    <xdr:sp>
      <xdr:nvSpPr>
        <xdr:cNvPr id="38" name="Line 324"/>
        <xdr:cNvSpPr>
          <a:spLocks/>
        </xdr:cNvSpPr>
      </xdr:nvSpPr>
      <xdr:spPr>
        <a:xfrm>
          <a:off x="485775" y="33385125"/>
          <a:ext cx="390525" cy="0"/>
        </a:xfrm>
        <a:prstGeom prst="line">
          <a:avLst/>
        </a:prstGeom>
        <a:noFill/>
        <a:ln w="31750" cmpd="sng">
          <a:solidFill>
            <a:srgbClr val="808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204</xdr:row>
      <xdr:rowOff>171450</xdr:rowOff>
    </xdr:from>
    <xdr:to>
      <xdr:col>5</xdr:col>
      <xdr:colOff>57150</xdr:colOff>
      <xdr:row>204</xdr:row>
      <xdr:rowOff>171450</xdr:rowOff>
    </xdr:to>
    <xdr:sp>
      <xdr:nvSpPr>
        <xdr:cNvPr id="39" name="Line 325"/>
        <xdr:cNvSpPr>
          <a:spLocks/>
        </xdr:cNvSpPr>
      </xdr:nvSpPr>
      <xdr:spPr>
        <a:xfrm>
          <a:off x="495300" y="31232475"/>
          <a:ext cx="371475" cy="0"/>
        </a:xfrm>
        <a:prstGeom prst="line">
          <a:avLst/>
        </a:prstGeom>
        <a:noFill/>
        <a:ln w="31750" cmpd="sng">
          <a:solidFill>
            <a:srgbClr val="808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195</xdr:row>
      <xdr:rowOff>152400</xdr:rowOff>
    </xdr:from>
    <xdr:to>
      <xdr:col>5</xdr:col>
      <xdr:colOff>28575</xdr:colOff>
      <xdr:row>195</xdr:row>
      <xdr:rowOff>152400</xdr:rowOff>
    </xdr:to>
    <xdr:sp>
      <xdr:nvSpPr>
        <xdr:cNvPr id="40" name="Line 326"/>
        <xdr:cNvSpPr>
          <a:spLocks/>
        </xdr:cNvSpPr>
      </xdr:nvSpPr>
      <xdr:spPr>
        <a:xfrm>
          <a:off x="495300" y="30232350"/>
          <a:ext cx="342900" cy="0"/>
        </a:xfrm>
        <a:prstGeom prst="line">
          <a:avLst/>
        </a:prstGeom>
        <a:noFill/>
        <a:ln w="31750" cmpd="sng">
          <a:solidFill>
            <a:srgbClr val="808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269</xdr:row>
      <xdr:rowOff>142875</xdr:rowOff>
    </xdr:from>
    <xdr:to>
      <xdr:col>38</xdr:col>
      <xdr:colOff>123825</xdr:colOff>
      <xdr:row>269</xdr:row>
      <xdr:rowOff>142875</xdr:rowOff>
    </xdr:to>
    <xdr:sp>
      <xdr:nvSpPr>
        <xdr:cNvPr id="41" name="Line 327"/>
        <xdr:cNvSpPr>
          <a:spLocks/>
        </xdr:cNvSpPr>
      </xdr:nvSpPr>
      <xdr:spPr>
        <a:xfrm>
          <a:off x="5210175" y="39347775"/>
          <a:ext cx="1066800" cy="0"/>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273</xdr:row>
      <xdr:rowOff>123825</xdr:rowOff>
    </xdr:from>
    <xdr:to>
      <xdr:col>38</xdr:col>
      <xdr:colOff>114300</xdr:colOff>
      <xdr:row>273</xdr:row>
      <xdr:rowOff>123825</xdr:rowOff>
    </xdr:to>
    <xdr:sp>
      <xdr:nvSpPr>
        <xdr:cNvPr id="42" name="Line 328"/>
        <xdr:cNvSpPr>
          <a:spLocks/>
        </xdr:cNvSpPr>
      </xdr:nvSpPr>
      <xdr:spPr>
        <a:xfrm>
          <a:off x="5200650" y="39747825"/>
          <a:ext cx="1066800" cy="0"/>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277</xdr:row>
      <xdr:rowOff>114300</xdr:rowOff>
    </xdr:from>
    <xdr:to>
      <xdr:col>38</xdr:col>
      <xdr:colOff>114300</xdr:colOff>
      <xdr:row>277</xdr:row>
      <xdr:rowOff>114300</xdr:rowOff>
    </xdr:to>
    <xdr:sp>
      <xdr:nvSpPr>
        <xdr:cNvPr id="43" name="Line 329"/>
        <xdr:cNvSpPr>
          <a:spLocks/>
        </xdr:cNvSpPr>
      </xdr:nvSpPr>
      <xdr:spPr>
        <a:xfrm>
          <a:off x="5191125" y="40157400"/>
          <a:ext cx="1076325" cy="0"/>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281</xdr:row>
      <xdr:rowOff>123825</xdr:rowOff>
    </xdr:from>
    <xdr:to>
      <xdr:col>38</xdr:col>
      <xdr:colOff>123825</xdr:colOff>
      <xdr:row>281</xdr:row>
      <xdr:rowOff>123825</xdr:rowOff>
    </xdr:to>
    <xdr:sp>
      <xdr:nvSpPr>
        <xdr:cNvPr id="44" name="Line 330"/>
        <xdr:cNvSpPr>
          <a:spLocks/>
        </xdr:cNvSpPr>
      </xdr:nvSpPr>
      <xdr:spPr>
        <a:xfrm>
          <a:off x="5191125" y="40586025"/>
          <a:ext cx="1085850" cy="0"/>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360</xdr:row>
      <xdr:rowOff>133350</xdr:rowOff>
    </xdr:from>
    <xdr:to>
      <xdr:col>38</xdr:col>
      <xdr:colOff>85725</xdr:colOff>
      <xdr:row>360</xdr:row>
      <xdr:rowOff>133350</xdr:rowOff>
    </xdr:to>
    <xdr:sp>
      <xdr:nvSpPr>
        <xdr:cNvPr id="45" name="Line 333"/>
        <xdr:cNvSpPr>
          <a:spLocks/>
        </xdr:cNvSpPr>
      </xdr:nvSpPr>
      <xdr:spPr>
        <a:xfrm>
          <a:off x="5648325" y="53273325"/>
          <a:ext cx="590550" cy="0"/>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367</xdr:row>
      <xdr:rowOff>142875</xdr:rowOff>
    </xdr:from>
    <xdr:to>
      <xdr:col>38</xdr:col>
      <xdr:colOff>47625</xdr:colOff>
      <xdr:row>367</xdr:row>
      <xdr:rowOff>142875</xdr:rowOff>
    </xdr:to>
    <xdr:sp>
      <xdr:nvSpPr>
        <xdr:cNvPr id="46" name="Line 334"/>
        <xdr:cNvSpPr>
          <a:spLocks/>
        </xdr:cNvSpPr>
      </xdr:nvSpPr>
      <xdr:spPr>
        <a:xfrm>
          <a:off x="3495675" y="54063900"/>
          <a:ext cx="2705100" cy="0"/>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380</xdr:row>
      <xdr:rowOff>142875</xdr:rowOff>
    </xdr:from>
    <xdr:to>
      <xdr:col>38</xdr:col>
      <xdr:colOff>95250</xdr:colOff>
      <xdr:row>380</xdr:row>
      <xdr:rowOff>142875</xdr:rowOff>
    </xdr:to>
    <xdr:sp>
      <xdr:nvSpPr>
        <xdr:cNvPr id="47" name="Line 335"/>
        <xdr:cNvSpPr>
          <a:spLocks/>
        </xdr:cNvSpPr>
      </xdr:nvSpPr>
      <xdr:spPr>
        <a:xfrm>
          <a:off x="3314700" y="55559325"/>
          <a:ext cx="2933700" cy="0"/>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392</xdr:row>
      <xdr:rowOff>123825</xdr:rowOff>
    </xdr:from>
    <xdr:to>
      <xdr:col>38</xdr:col>
      <xdr:colOff>104775</xdr:colOff>
      <xdr:row>392</xdr:row>
      <xdr:rowOff>123825</xdr:rowOff>
    </xdr:to>
    <xdr:sp>
      <xdr:nvSpPr>
        <xdr:cNvPr id="48" name="Line 336"/>
        <xdr:cNvSpPr>
          <a:spLocks/>
        </xdr:cNvSpPr>
      </xdr:nvSpPr>
      <xdr:spPr>
        <a:xfrm>
          <a:off x="3514725" y="57178575"/>
          <a:ext cx="2743200" cy="0"/>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384</xdr:row>
      <xdr:rowOff>123825</xdr:rowOff>
    </xdr:from>
    <xdr:to>
      <xdr:col>35</xdr:col>
      <xdr:colOff>85725</xdr:colOff>
      <xdr:row>384</xdr:row>
      <xdr:rowOff>123825</xdr:rowOff>
    </xdr:to>
    <xdr:sp>
      <xdr:nvSpPr>
        <xdr:cNvPr id="49" name="Line 337"/>
        <xdr:cNvSpPr>
          <a:spLocks/>
        </xdr:cNvSpPr>
      </xdr:nvSpPr>
      <xdr:spPr>
        <a:xfrm>
          <a:off x="4953000" y="55959375"/>
          <a:ext cx="800100" cy="0"/>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398</xdr:row>
      <xdr:rowOff>95250</xdr:rowOff>
    </xdr:from>
    <xdr:to>
      <xdr:col>38</xdr:col>
      <xdr:colOff>95250</xdr:colOff>
      <xdr:row>398</xdr:row>
      <xdr:rowOff>95250</xdr:rowOff>
    </xdr:to>
    <xdr:sp>
      <xdr:nvSpPr>
        <xdr:cNvPr id="50" name="Line 338"/>
        <xdr:cNvSpPr>
          <a:spLocks/>
        </xdr:cNvSpPr>
      </xdr:nvSpPr>
      <xdr:spPr>
        <a:xfrm>
          <a:off x="4219575" y="57873900"/>
          <a:ext cx="2028825" cy="0"/>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407</xdr:row>
      <xdr:rowOff>142875</xdr:rowOff>
    </xdr:from>
    <xdr:to>
      <xdr:col>38</xdr:col>
      <xdr:colOff>104775</xdr:colOff>
      <xdr:row>407</xdr:row>
      <xdr:rowOff>142875</xdr:rowOff>
    </xdr:to>
    <xdr:sp>
      <xdr:nvSpPr>
        <xdr:cNvPr id="51" name="Line 339"/>
        <xdr:cNvSpPr>
          <a:spLocks/>
        </xdr:cNvSpPr>
      </xdr:nvSpPr>
      <xdr:spPr>
        <a:xfrm>
          <a:off x="4067175" y="59197875"/>
          <a:ext cx="2190750" cy="0"/>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413</xdr:row>
      <xdr:rowOff>133350</xdr:rowOff>
    </xdr:from>
    <xdr:to>
      <xdr:col>38</xdr:col>
      <xdr:colOff>104775</xdr:colOff>
      <xdr:row>413</xdr:row>
      <xdr:rowOff>133350</xdr:rowOff>
    </xdr:to>
    <xdr:sp>
      <xdr:nvSpPr>
        <xdr:cNvPr id="52" name="Line 340"/>
        <xdr:cNvSpPr>
          <a:spLocks/>
        </xdr:cNvSpPr>
      </xdr:nvSpPr>
      <xdr:spPr>
        <a:xfrm>
          <a:off x="4086225" y="59912250"/>
          <a:ext cx="2171700" cy="0"/>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422</xdr:row>
      <xdr:rowOff>123825</xdr:rowOff>
    </xdr:from>
    <xdr:to>
      <xdr:col>38</xdr:col>
      <xdr:colOff>114300</xdr:colOff>
      <xdr:row>422</xdr:row>
      <xdr:rowOff>133350</xdr:rowOff>
    </xdr:to>
    <xdr:sp>
      <xdr:nvSpPr>
        <xdr:cNvPr id="53" name="Line 345"/>
        <xdr:cNvSpPr>
          <a:spLocks/>
        </xdr:cNvSpPr>
      </xdr:nvSpPr>
      <xdr:spPr>
        <a:xfrm>
          <a:off x="5543550" y="61293375"/>
          <a:ext cx="723900" cy="9525"/>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430</xdr:row>
      <xdr:rowOff>142875</xdr:rowOff>
    </xdr:from>
    <xdr:to>
      <xdr:col>38</xdr:col>
      <xdr:colOff>133350</xdr:colOff>
      <xdr:row>430</xdr:row>
      <xdr:rowOff>152400</xdr:rowOff>
    </xdr:to>
    <xdr:sp>
      <xdr:nvSpPr>
        <xdr:cNvPr id="54" name="Line 347"/>
        <xdr:cNvSpPr>
          <a:spLocks/>
        </xdr:cNvSpPr>
      </xdr:nvSpPr>
      <xdr:spPr>
        <a:xfrm>
          <a:off x="5562600" y="62150625"/>
          <a:ext cx="723900" cy="9525"/>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435</xdr:row>
      <xdr:rowOff>152400</xdr:rowOff>
    </xdr:from>
    <xdr:to>
      <xdr:col>38</xdr:col>
      <xdr:colOff>133350</xdr:colOff>
      <xdr:row>435</xdr:row>
      <xdr:rowOff>161925</xdr:rowOff>
    </xdr:to>
    <xdr:sp>
      <xdr:nvSpPr>
        <xdr:cNvPr id="55" name="Line 349"/>
        <xdr:cNvSpPr>
          <a:spLocks/>
        </xdr:cNvSpPr>
      </xdr:nvSpPr>
      <xdr:spPr>
        <a:xfrm>
          <a:off x="5562600" y="62826900"/>
          <a:ext cx="723900" cy="9525"/>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440</xdr:row>
      <xdr:rowOff>152400</xdr:rowOff>
    </xdr:from>
    <xdr:to>
      <xdr:col>38</xdr:col>
      <xdr:colOff>133350</xdr:colOff>
      <xdr:row>440</xdr:row>
      <xdr:rowOff>161925</xdr:rowOff>
    </xdr:to>
    <xdr:sp>
      <xdr:nvSpPr>
        <xdr:cNvPr id="56" name="Line 350"/>
        <xdr:cNvSpPr>
          <a:spLocks/>
        </xdr:cNvSpPr>
      </xdr:nvSpPr>
      <xdr:spPr>
        <a:xfrm>
          <a:off x="5562600" y="63493650"/>
          <a:ext cx="723900" cy="9525"/>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447</xdr:row>
      <xdr:rowOff>123825</xdr:rowOff>
    </xdr:from>
    <xdr:to>
      <xdr:col>38</xdr:col>
      <xdr:colOff>85725</xdr:colOff>
      <xdr:row>447</xdr:row>
      <xdr:rowOff>123825</xdr:rowOff>
    </xdr:to>
    <xdr:sp>
      <xdr:nvSpPr>
        <xdr:cNvPr id="57" name="Line 351"/>
        <xdr:cNvSpPr>
          <a:spLocks/>
        </xdr:cNvSpPr>
      </xdr:nvSpPr>
      <xdr:spPr>
        <a:xfrm>
          <a:off x="3933825" y="64627125"/>
          <a:ext cx="2305050" cy="0"/>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24</xdr:row>
      <xdr:rowOff>76200</xdr:rowOff>
    </xdr:from>
    <xdr:to>
      <xdr:col>27</xdr:col>
      <xdr:colOff>38100</xdr:colOff>
      <xdr:row>29</xdr:row>
      <xdr:rowOff>38100</xdr:rowOff>
    </xdr:to>
    <xdr:sp>
      <xdr:nvSpPr>
        <xdr:cNvPr id="58" name="Rectangle 372"/>
        <xdr:cNvSpPr>
          <a:spLocks/>
        </xdr:cNvSpPr>
      </xdr:nvSpPr>
      <xdr:spPr>
        <a:xfrm>
          <a:off x="1762125" y="6048375"/>
          <a:ext cx="2647950"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28575</xdr:colOff>
      <xdr:row>426</xdr:row>
      <xdr:rowOff>133350</xdr:rowOff>
    </xdr:from>
    <xdr:to>
      <xdr:col>38</xdr:col>
      <xdr:colOff>104775</xdr:colOff>
      <xdr:row>426</xdr:row>
      <xdr:rowOff>142875</xdr:rowOff>
    </xdr:to>
    <xdr:sp>
      <xdr:nvSpPr>
        <xdr:cNvPr id="59" name="Line 421"/>
        <xdr:cNvSpPr>
          <a:spLocks/>
        </xdr:cNvSpPr>
      </xdr:nvSpPr>
      <xdr:spPr>
        <a:xfrm>
          <a:off x="5534025" y="61722000"/>
          <a:ext cx="723900" cy="9525"/>
        </a:xfrm>
        <a:prstGeom prst="line">
          <a:avLst/>
        </a:prstGeom>
        <a:noFill/>
        <a:ln w="9525" cmpd="sng">
          <a:solidFill>
            <a:srgbClr val="80808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180</xdr:row>
      <xdr:rowOff>0</xdr:rowOff>
    </xdr:from>
    <xdr:to>
      <xdr:col>20</xdr:col>
      <xdr:colOff>57150</xdr:colOff>
      <xdr:row>180</xdr:row>
      <xdr:rowOff>0</xdr:rowOff>
    </xdr:to>
    <xdr:sp>
      <xdr:nvSpPr>
        <xdr:cNvPr id="60" name="Line 504"/>
        <xdr:cNvSpPr>
          <a:spLocks/>
        </xdr:cNvSpPr>
      </xdr:nvSpPr>
      <xdr:spPr>
        <a:xfrm>
          <a:off x="1447800" y="27841575"/>
          <a:ext cx="1847850" cy="0"/>
        </a:xfrm>
        <a:prstGeom prst="line">
          <a:avLst/>
        </a:prstGeom>
        <a:noFill/>
        <a:ln w="1270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156</xdr:row>
      <xdr:rowOff>9525</xdr:rowOff>
    </xdr:from>
    <xdr:to>
      <xdr:col>11</xdr:col>
      <xdr:colOff>76200</xdr:colOff>
      <xdr:row>159</xdr:row>
      <xdr:rowOff>38100</xdr:rowOff>
    </xdr:to>
    <xdr:sp>
      <xdr:nvSpPr>
        <xdr:cNvPr id="61" name="AutoShape 556"/>
        <xdr:cNvSpPr>
          <a:spLocks/>
        </xdr:cNvSpPr>
      </xdr:nvSpPr>
      <xdr:spPr>
        <a:xfrm rot="5400000">
          <a:off x="1228725" y="24669750"/>
          <a:ext cx="628650" cy="552450"/>
        </a:xfrm>
        <a:prstGeom prst="bentUpArrow">
          <a:avLst>
            <a:gd name="adj1" fmla="val 28259"/>
            <a:gd name="adj2" fmla="val -22726"/>
          </a:avLst>
        </a:prstGeom>
        <a:solidFill>
          <a:srgbClr val="C0C0C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245</xdr:row>
      <xdr:rowOff>28575</xdr:rowOff>
    </xdr:from>
    <xdr:to>
      <xdr:col>11</xdr:col>
      <xdr:colOff>76200</xdr:colOff>
      <xdr:row>247</xdr:row>
      <xdr:rowOff>142875</xdr:rowOff>
    </xdr:to>
    <xdr:sp>
      <xdr:nvSpPr>
        <xdr:cNvPr id="62" name="AutoShape 561"/>
        <xdr:cNvSpPr>
          <a:spLocks/>
        </xdr:cNvSpPr>
      </xdr:nvSpPr>
      <xdr:spPr>
        <a:xfrm rot="5400000">
          <a:off x="1228725" y="36347400"/>
          <a:ext cx="628650" cy="628650"/>
        </a:xfrm>
        <a:prstGeom prst="bentUpArrow">
          <a:avLst>
            <a:gd name="adj1" fmla="val 28259"/>
            <a:gd name="adj2" fmla="val -22726"/>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209</xdr:row>
      <xdr:rowOff>28575</xdr:rowOff>
    </xdr:from>
    <xdr:to>
      <xdr:col>11</xdr:col>
      <xdr:colOff>57150</xdr:colOff>
      <xdr:row>212</xdr:row>
      <xdr:rowOff>152400</xdr:rowOff>
    </xdr:to>
    <xdr:sp>
      <xdr:nvSpPr>
        <xdr:cNvPr id="63" name="AutoShape 566"/>
        <xdr:cNvSpPr>
          <a:spLocks/>
        </xdr:cNvSpPr>
      </xdr:nvSpPr>
      <xdr:spPr>
        <a:xfrm rot="5400000">
          <a:off x="1209675" y="31813500"/>
          <a:ext cx="628650" cy="695325"/>
        </a:xfrm>
        <a:prstGeom prst="bentUpArrow">
          <a:avLst>
            <a:gd name="adj1" fmla="val 28259"/>
            <a:gd name="adj2" fmla="val -22726"/>
          </a:avLst>
        </a:prstGeom>
        <a:solidFill>
          <a:srgbClr val="C0C0C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245</xdr:row>
      <xdr:rowOff>28575</xdr:rowOff>
    </xdr:from>
    <xdr:to>
      <xdr:col>11</xdr:col>
      <xdr:colOff>76200</xdr:colOff>
      <xdr:row>247</xdr:row>
      <xdr:rowOff>142875</xdr:rowOff>
    </xdr:to>
    <xdr:sp>
      <xdr:nvSpPr>
        <xdr:cNvPr id="64" name="AutoShape 568"/>
        <xdr:cNvSpPr>
          <a:spLocks/>
        </xdr:cNvSpPr>
      </xdr:nvSpPr>
      <xdr:spPr>
        <a:xfrm rot="5400000">
          <a:off x="1228725" y="36347400"/>
          <a:ext cx="628650" cy="628650"/>
        </a:xfrm>
        <a:prstGeom prst="bentUpArrow">
          <a:avLst>
            <a:gd name="adj1" fmla="val 28259"/>
            <a:gd name="adj2" fmla="val -22726"/>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244</xdr:row>
      <xdr:rowOff>28575</xdr:rowOff>
    </xdr:from>
    <xdr:to>
      <xdr:col>11</xdr:col>
      <xdr:colOff>76200</xdr:colOff>
      <xdr:row>247</xdr:row>
      <xdr:rowOff>142875</xdr:rowOff>
    </xdr:to>
    <xdr:sp>
      <xdr:nvSpPr>
        <xdr:cNvPr id="65" name="AutoShape 569"/>
        <xdr:cNvSpPr>
          <a:spLocks/>
        </xdr:cNvSpPr>
      </xdr:nvSpPr>
      <xdr:spPr>
        <a:xfrm rot="5400000">
          <a:off x="1228725" y="36290250"/>
          <a:ext cx="628650" cy="685800"/>
        </a:xfrm>
        <a:prstGeom prst="bentUpArrow">
          <a:avLst>
            <a:gd name="adj1" fmla="val 28259"/>
            <a:gd name="adj2" fmla="val -22726"/>
          </a:avLst>
        </a:prstGeom>
        <a:solidFill>
          <a:srgbClr val="C0C0C0"/>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372</xdr:row>
      <xdr:rowOff>123825</xdr:rowOff>
    </xdr:from>
    <xdr:to>
      <xdr:col>35</xdr:col>
      <xdr:colOff>38100</xdr:colOff>
      <xdr:row>372</xdr:row>
      <xdr:rowOff>123825</xdr:rowOff>
    </xdr:to>
    <xdr:sp>
      <xdr:nvSpPr>
        <xdr:cNvPr id="66" name="Line 584"/>
        <xdr:cNvSpPr>
          <a:spLocks/>
        </xdr:cNvSpPr>
      </xdr:nvSpPr>
      <xdr:spPr>
        <a:xfrm>
          <a:off x="4095750" y="54711600"/>
          <a:ext cx="1609725" cy="0"/>
        </a:xfrm>
        <a:prstGeom prst="line">
          <a:avLst/>
        </a:prstGeom>
        <a:noFill/>
        <a:ln w="6350" cmpd="sng">
          <a:solidFill>
            <a:srgbClr val="80808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A466"/>
  <sheetViews>
    <sheetView showGridLines="0" tabSelected="1" zoomScaleSheetLayoutView="100" workbookViewId="0" topLeftCell="A1">
      <selection activeCell="J37" sqref="J37:T37"/>
    </sheetView>
  </sheetViews>
  <sheetFormatPr defaultColWidth="9.00390625" defaultRowHeight="19.5" customHeight="1"/>
  <cols>
    <col min="1" max="43" width="2.125" style="8" customWidth="1"/>
    <col min="44" max="44" width="2.50390625" style="225" hidden="1" customWidth="1"/>
    <col min="45" max="48" width="2.125" style="225" hidden="1" customWidth="1"/>
    <col min="49" max="49" width="3.50390625" style="225" hidden="1" customWidth="1"/>
    <col min="50" max="52" width="2.125" style="225" hidden="1" customWidth="1"/>
    <col min="53" max="62" width="2.375" style="188" hidden="1" customWidth="1"/>
    <col min="63" max="92" width="2.125" style="225" hidden="1" customWidth="1"/>
    <col min="93" max="93" width="2.125" style="182" customWidth="1"/>
    <col min="94" max="117" width="2.125" style="226" customWidth="1"/>
    <col min="118" max="128" width="2.125" style="135" customWidth="1"/>
    <col min="129" max="157" width="2.125" style="8" customWidth="1"/>
    <col min="158" max="16384" width="2.125" style="0" customWidth="1"/>
  </cols>
  <sheetData>
    <row r="1" spans="6:93" ht="19.5" customHeight="1">
      <c r="F1" s="385" t="s">
        <v>2269</v>
      </c>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6"/>
      <c r="AM1" s="379" t="s">
        <v>1850</v>
      </c>
      <c r="AN1" s="380"/>
      <c r="AO1" s="380"/>
      <c r="AP1" s="380"/>
      <c r="AQ1" s="381"/>
      <c r="AR1" s="225" t="s">
        <v>5589</v>
      </c>
      <c r="AZ1" s="225">
        <f>COUNTIF(BA37:BA53,3)</f>
        <v>5</v>
      </c>
      <c r="CO1" s="203"/>
    </row>
    <row r="2" spans="1:93" ht="19.5" customHeight="1">
      <c r="A2" s="146"/>
      <c r="B2" s="146"/>
      <c r="C2" s="146"/>
      <c r="D2" s="146"/>
      <c r="E2" s="146"/>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6"/>
      <c r="AM2" s="382"/>
      <c r="AN2" s="383"/>
      <c r="AO2" s="383"/>
      <c r="AP2" s="383"/>
      <c r="AQ2" s="384"/>
      <c r="AR2" s="225" t="s">
        <v>5590</v>
      </c>
      <c r="AZ2" s="225">
        <f>COUNTIF(BA37:BA53,1)</f>
        <v>0</v>
      </c>
      <c r="CO2" s="203"/>
    </row>
    <row r="3" spans="39:93" ht="8.25" customHeight="1">
      <c r="AM3" s="328"/>
      <c r="AN3" s="328"/>
      <c r="AO3" s="328"/>
      <c r="AP3" s="328"/>
      <c r="AQ3" s="328"/>
      <c r="CO3" s="203"/>
    </row>
    <row r="4" spans="1:93" ht="13.5" customHeight="1">
      <c r="A4" s="378" t="s">
        <v>5500</v>
      </c>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c r="AF4" s="378"/>
      <c r="AG4" s="378"/>
      <c r="AH4" s="378"/>
      <c r="AI4" s="378"/>
      <c r="AJ4" s="378"/>
      <c r="AK4" s="378"/>
      <c r="AL4" s="378"/>
      <c r="AM4" s="378"/>
      <c r="AN4" s="378"/>
      <c r="AO4" s="378"/>
      <c r="AP4" s="378"/>
      <c r="AQ4" s="378"/>
      <c r="CO4" s="203"/>
    </row>
    <row r="5" ht="6" customHeight="1">
      <c r="CO5" s="203"/>
    </row>
    <row r="6" ht="7.5" customHeight="1">
      <c r="CO6" s="203"/>
    </row>
    <row r="7" spans="2:93" ht="19.5" customHeight="1">
      <c r="B7" s="343" t="s">
        <v>2310</v>
      </c>
      <c r="CO7" s="203"/>
    </row>
    <row r="8" spans="3:93" ht="28.5" customHeight="1">
      <c r="C8" s="375" t="s">
        <v>2311</v>
      </c>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CO8" s="203"/>
    </row>
    <row r="9" spans="3:93" ht="32.25" customHeight="1">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CO9" s="203"/>
    </row>
    <row r="10" spans="2:93" ht="30" customHeight="1">
      <c r="B10" s="343" t="s">
        <v>2312</v>
      </c>
      <c r="CO10" s="203"/>
    </row>
    <row r="11" spans="2:157" ht="30.75" customHeight="1">
      <c r="B11" s="376" t="s">
        <v>5180</v>
      </c>
      <c r="C11" s="376"/>
      <c r="D11" s="375" t="s">
        <v>5184</v>
      </c>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CO11" s="203"/>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row>
    <row r="12" spans="2:157" ht="20.25" customHeight="1">
      <c r="B12" s="376">
        <v>2</v>
      </c>
      <c r="C12" s="376"/>
      <c r="D12" s="387" t="s">
        <v>5177</v>
      </c>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CO12" s="203"/>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row>
    <row r="13" spans="2:157" ht="30.75" customHeight="1">
      <c r="B13" s="376" t="s">
        <v>5181</v>
      </c>
      <c r="C13" s="376"/>
      <c r="D13" s="375" t="s">
        <v>5178</v>
      </c>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CO13" s="203"/>
      <c r="CQ13" s="315"/>
      <c r="CR13" s="315"/>
      <c r="CS13" s="315"/>
      <c r="CT13" s="315"/>
      <c r="CU13" s="315"/>
      <c r="CV13" s="8"/>
      <c r="CW13" s="8"/>
      <c r="CX13" s="8"/>
      <c r="CY13" s="8"/>
      <c r="CZ13" s="8"/>
      <c r="DA13" s="8"/>
      <c r="DB13" s="8"/>
      <c r="DC13" s="8"/>
      <c r="DD13" s="8"/>
      <c r="DE13" s="8"/>
      <c r="DF13" s="8"/>
      <c r="DG13" s="8"/>
      <c r="DH13" s="8"/>
      <c r="DI13" s="8"/>
      <c r="DJ13" s="8"/>
      <c r="DK13" s="8"/>
      <c r="DL13" s="8"/>
      <c r="DM13" s="8"/>
      <c r="DN13" s="8"/>
      <c r="DO13" s="8"/>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row>
    <row r="14" spans="2:157" ht="34.5" customHeight="1">
      <c r="B14" s="376" t="s">
        <v>5182</v>
      </c>
      <c r="C14" s="376"/>
      <c r="D14" s="375" t="s">
        <v>5179</v>
      </c>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CO14" s="203"/>
      <c r="CQ14" s="315"/>
      <c r="CR14" s="315"/>
      <c r="CS14" s="315"/>
      <c r="CT14" s="315"/>
      <c r="CU14" s="315"/>
      <c r="CV14" s="8"/>
      <c r="CW14" s="8"/>
      <c r="CX14" s="8"/>
      <c r="CY14" s="8"/>
      <c r="CZ14" s="8"/>
      <c r="DA14" s="8"/>
      <c r="DB14" s="8"/>
      <c r="DC14" s="8"/>
      <c r="DD14" s="8"/>
      <c r="DE14" s="8"/>
      <c r="DF14" s="8"/>
      <c r="DG14" s="8"/>
      <c r="DH14" s="8"/>
      <c r="DI14" s="8"/>
      <c r="DJ14" s="8"/>
      <c r="DK14" s="8"/>
      <c r="DL14" s="8"/>
      <c r="DM14" s="8"/>
      <c r="DN14" s="8"/>
      <c r="DO14" s="8"/>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row>
    <row r="15" spans="2:157" ht="29.25" customHeight="1">
      <c r="B15" s="376" t="s">
        <v>5183</v>
      </c>
      <c r="C15" s="376"/>
      <c r="D15" s="375" t="s">
        <v>2622</v>
      </c>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5"/>
      <c r="AM15" s="375"/>
      <c r="AN15" s="375"/>
      <c r="AO15" s="375"/>
      <c r="AP15" s="375"/>
      <c r="CO15" s="203"/>
      <c r="CQ15" s="315"/>
      <c r="CR15" s="315"/>
      <c r="CS15" s="315"/>
      <c r="CT15" s="315"/>
      <c r="CU15" s="315"/>
      <c r="CV15" s="8"/>
      <c r="CW15" s="8"/>
      <c r="CX15" s="8"/>
      <c r="CY15" s="8"/>
      <c r="CZ15" s="8"/>
      <c r="DA15" s="8"/>
      <c r="DB15" s="8"/>
      <c r="DC15" s="8"/>
      <c r="DD15" s="8"/>
      <c r="DE15" s="8"/>
      <c r="DF15" s="8"/>
      <c r="DG15" s="8"/>
      <c r="DH15" s="8"/>
      <c r="DI15" s="8"/>
      <c r="DJ15" s="8"/>
      <c r="DK15" s="8"/>
      <c r="DL15" s="8"/>
      <c r="DM15" s="8"/>
      <c r="DN15" s="8"/>
      <c r="DO15" s="8"/>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row>
    <row r="16" spans="2:137" ht="30" customHeight="1">
      <c r="B16" s="343" t="s">
        <v>2313</v>
      </c>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CO16" s="203"/>
      <c r="CS16" s="315"/>
      <c r="CT16" s="315"/>
      <c r="CU16" s="315"/>
      <c r="CV16" s="315"/>
      <c r="CW16" s="315"/>
      <c r="CX16" s="315"/>
      <c r="CY16" s="315"/>
      <c r="CZ16" s="315"/>
      <c r="DA16" s="315"/>
      <c r="DB16" s="315"/>
      <c r="DC16" s="315"/>
      <c r="DD16" s="315"/>
      <c r="DE16" s="315"/>
      <c r="DF16" s="315"/>
      <c r="DG16" s="315"/>
      <c r="DH16" s="315"/>
      <c r="DI16" s="315"/>
      <c r="DJ16" s="315"/>
      <c r="DK16" s="315"/>
      <c r="DL16" s="315"/>
      <c r="DM16" s="315"/>
      <c r="DN16" s="315"/>
      <c r="DO16" s="315"/>
      <c r="DP16" s="315"/>
      <c r="DQ16" s="315"/>
      <c r="DR16" s="315"/>
      <c r="DS16" s="315"/>
      <c r="DT16" s="315"/>
      <c r="DU16" s="315"/>
      <c r="DV16" s="315"/>
      <c r="DW16" s="315"/>
      <c r="DX16" s="315"/>
      <c r="DY16" s="315"/>
      <c r="DZ16" s="315"/>
      <c r="EA16" s="315"/>
      <c r="EB16" s="315"/>
      <c r="EC16" s="315"/>
      <c r="ED16" s="315"/>
      <c r="EE16" s="315"/>
      <c r="EF16" s="315"/>
      <c r="EG16" s="315"/>
    </row>
    <row r="17" spans="2:157" ht="19.5" customHeight="1">
      <c r="B17" s="376">
        <v>1</v>
      </c>
      <c r="C17" s="376"/>
      <c r="D17" s="375" t="s">
        <v>2624</v>
      </c>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CO17" s="203"/>
      <c r="CQ17" s="315"/>
      <c r="CR17" s="315"/>
      <c r="CS17" s="315"/>
      <c r="CT17" s="315"/>
      <c r="CU17" s="8"/>
      <c r="CV17" s="8"/>
      <c r="CW17" s="8"/>
      <c r="CX17" s="8"/>
      <c r="CY17" s="8"/>
      <c r="CZ17" s="8"/>
      <c r="DA17" s="8"/>
      <c r="DB17" s="8"/>
      <c r="DC17" s="8"/>
      <c r="DD17" s="8"/>
      <c r="DE17" s="8"/>
      <c r="DF17" s="8"/>
      <c r="DG17" s="8"/>
      <c r="DH17" s="8"/>
      <c r="DI17" s="8"/>
      <c r="DJ17" s="8"/>
      <c r="DK17" s="8"/>
      <c r="DL17" s="8"/>
      <c r="DM17" s="8"/>
      <c r="DN17" s="8"/>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row>
    <row r="18" spans="2:157" ht="19.5" customHeight="1">
      <c r="B18" s="376">
        <v>2</v>
      </c>
      <c r="C18" s="376"/>
      <c r="D18" s="375" t="s">
        <v>2623</v>
      </c>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CO18" s="203"/>
      <c r="CQ18" s="315"/>
      <c r="CR18" s="315"/>
      <c r="CS18" s="315"/>
      <c r="CT18" s="315"/>
      <c r="CU18" s="8"/>
      <c r="CV18" s="8"/>
      <c r="CW18" s="8"/>
      <c r="CX18" s="8"/>
      <c r="CY18" s="8"/>
      <c r="CZ18" s="8"/>
      <c r="DA18" s="8"/>
      <c r="DB18" s="8"/>
      <c r="DC18" s="8"/>
      <c r="DD18" s="8"/>
      <c r="DE18" s="8"/>
      <c r="DF18" s="8"/>
      <c r="DG18" s="8"/>
      <c r="DH18" s="8"/>
      <c r="DI18" s="8"/>
      <c r="DJ18" s="8"/>
      <c r="DK18" s="8"/>
      <c r="DL18" s="8"/>
      <c r="DM18" s="8"/>
      <c r="DN18" s="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row>
    <row r="19" spans="93:137" ht="4.5" customHeight="1">
      <c r="CO19" s="203"/>
      <c r="CS19" s="315"/>
      <c r="CT19" s="315"/>
      <c r="CU19" s="315"/>
      <c r="CV19" s="315"/>
      <c r="CW19" s="315"/>
      <c r="CX19" s="315"/>
      <c r="CY19" s="315"/>
      <c r="CZ19" s="315"/>
      <c r="DA19" s="315"/>
      <c r="DB19" s="315"/>
      <c r="DC19" s="315"/>
      <c r="DD19" s="315"/>
      <c r="DE19" s="315"/>
      <c r="DF19" s="315"/>
      <c r="DG19" s="315"/>
      <c r="DH19" s="315"/>
      <c r="DI19" s="315"/>
      <c r="DJ19" s="315"/>
      <c r="DK19" s="315"/>
      <c r="DL19" s="315"/>
      <c r="DM19" s="315"/>
      <c r="DN19" s="315"/>
      <c r="DO19" s="315"/>
      <c r="DP19" s="315"/>
      <c r="DQ19" s="315"/>
      <c r="DR19" s="315"/>
      <c r="DS19" s="315"/>
      <c r="DT19" s="315"/>
      <c r="DU19" s="315"/>
      <c r="DV19" s="315"/>
      <c r="DW19" s="315"/>
      <c r="DX19" s="315"/>
      <c r="DY19" s="315"/>
      <c r="DZ19" s="315"/>
      <c r="EA19" s="315"/>
      <c r="EB19" s="315"/>
      <c r="EC19" s="315"/>
      <c r="ED19" s="315"/>
      <c r="EE19" s="315"/>
      <c r="EF19" s="315"/>
      <c r="EG19" s="315"/>
    </row>
    <row r="20" spans="93:137" ht="6" customHeight="1">
      <c r="CO20" s="203"/>
      <c r="CS20" s="315"/>
      <c r="CT20" s="315"/>
      <c r="CU20" s="315"/>
      <c r="CV20" s="315"/>
      <c r="CW20" s="315"/>
      <c r="CX20" s="315"/>
      <c r="CY20" s="315"/>
      <c r="CZ20" s="315"/>
      <c r="DA20" s="315"/>
      <c r="DB20" s="315"/>
      <c r="DC20" s="315"/>
      <c r="DD20" s="315"/>
      <c r="DE20" s="315"/>
      <c r="DF20" s="315"/>
      <c r="DG20" s="315"/>
      <c r="DH20" s="315"/>
      <c r="DI20" s="315"/>
      <c r="DJ20" s="315"/>
      <c r="DK20" s="315"/>
      <c r="DL20" s="315"/>
      <c r="DM20" s="315"/>
      <c r="DN20" s="315"/>
      <c r="DO20" s="315"/>
      <c r="DP20" s="315"/>
      <c r="DQ20" s="315"/>
      <c r="DR20" s="315"/>
      <c r="DS20" s="315"/>
      <c r="DT20" s="315"/>
      <c r="DU20" s="315"/>
      <c r="DV20" s="315"/>
      <c r="DW20" s="315"/>
      <c r="DX20" s="315"/>
      <c r="DY20" s="315"/>
      <c r="DZ20" s="315"/>
      <c r="EA20" s="315"/>
      <c r="EB20" s="315"/>
      <c r="EC20" s="315"/>
      <c r="ED20" s="315"/>
      <c r="EE20" s="315"/>
      <c r="EF20" s="315"/>
      <c r="EG20" s="315"/>
    </row>
    <row r="21" spans="2:157" s="183" customFormat="1" ht="27.75" customHeight="1">
      <c r="B21" s="377" t="s">
        <v>5501</v>
      </c>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7"/>
      <c r="AN21" s="377"/>
      <c r="AO21" s="377"/>
      <c r="AP21" s="377"/>
      <c r="AR21" s="225"/>
      <c r="AS21" s="225"/>
      <c r="AT21" s="225"/>
      <c r="AU21" s="225"/>
      <c r="AV21" s="225"/>
      <c r="AW21" s="225"/>
      <c r="AX21" s="225"/>
      <c r="AY21" s="225"/>
      <c r="AZ21" s="225"/>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203"/>
      <c r="CP21" s="188"/>
      <c r="CQ21" s="188"/>
      <c r="CR21" s="188"/>
      <c r="CS21" s="315"/>
      <c r="CT21" s="315"/>
      <c r="CU21" s="315"/>
      <c r="CV21" s="315"/>
      <c r="CW21" s="315"/>
      <c r="CX21" s="315"/>
      <c r="CY21" s="315"/>
      <c r="CZ21" s="315"/>
      <c r="DA21" s="315"/>
      <c r="DB21" s="315"/>
      <c r="DC21" s="315"/>
      <c r="DD21" s="315"/>
      <c r="DE21" s="315"/>
      <c r="DF21" s="315"/>
      <c r="DG21" s="315"/>
      <c r="DH21" s="315"/>
      <c r="DI21" s="315"/>
      <c r="DJ21" s="315"/>
      <c r="DK21" s="315"/>
      <c r="DL21" s="315"/>
      <c r="DM21" s="315"/>
      <c r="DN21" s="315"/>
      <c r="DO21" s="315"/>
      <c r="DP21" s="315"/>
      <c r="DQ21" s="315"/>
      <c r="DR21" s="315"/>
      <c r="DS21" s="315"/>
      <c r="DT21" s="315"/>
      <c r="DU21" s="315"/>
      <c r="DV21" s="315"/>
      <c r="DW21" s="315"/>
      <c r="DX21" s="315"/>
      <c r="DY21" s="315"/>
      <c r="DZ21" s="315"/>
      <c r="EA21" s="315"/>
      <c r="EB21" s="315"/>
      <c r="EC21" s="315"/>
      <c r="ED21" s="315"/>
      <c r="EE21" s="315"/>
      <c r="EF21" s="315"/>
      <c r="EG21" s="315"/>
      <c r="EH21" s="188"/>
      <c r="EI21" s="188"/>
      <c r="EJ21" s="188"/>
      <c r="EK21" s="188"/>
      <c r="EL21" s="188"/>
      <c r="EM21" s="188"/>
      <c r="EN21" s="188"/>
      <c r="EO21" s="188"/>
      <c r="EP21" s="188"/>
      <c r="EQ21" s="188"/>
      <c r="ER21" s="188"/>
      <c r="ES21" s="188"/>
      <c r="ET21" s="188"/>
      <c r="EU21" s="188"/>
      <c r="EV21" s="188"/>
      <c r="EW21" s="188"/>
      <c r="EX21" s="188"/>
      <c r="EY21" s="188"/>
      <c r="EZ21" s="188"/>
      <c r="FA21" s="188"/>
    </row>
    <row r="22" spans="2:157" s="183" customFormat="1" ht="6" customHeight="1">
      <c r="B22" s="330"/>
      <c r="C22" s="331"/>
      <c r="D22" s="331"/>
      <c r="E22" s="331"/>
      <c r="F22" s="331"/>
      <c r="G22" s="331"/>
      <c r="H22" s="331"/>
      <c r="I22" s="331"/>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3"/>
      <c r="AR22" s="225"/>
      <c r="AS22" s="225"/>
      <c r="AT22" s="225"/>
      <c r="AU22" s="225"/>
      <c r="AV22" s="225"/>
      <c r="AW22" s="225"/>
      <c r="AX22" s="225"/>
      <c r="AY22" s="225"/>
      <c r="AZ22" s="225"/>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8"/>
      <c r="BW22" s="188"/>
      <c r="BX22" s="188"/>
      <c r="BY22" s="188"/>
      <c r="BZ22" s="188"/>
      <c r="CA22" s="188"/>
      <c r="CB22" s="188"/>
      <c r="CC22" s="188"/>
      <c r="CD22" s="188"/>
      <c r="CE22" s="188"/>
      <c r="CF22" s="188"/>
      <c r="CG22" s="188"/>
      <c r="CH22" s="188"/>
      <c r="CI22" s="188"/>
      <c r="CJ22" s="188"/>
      <c r="CK22" s="188"/>
      <c r="CL22" s="188"/>
      <c r="CM22" s="188"/>
      <c r="CN22" s="188"/>
      <c r="CO22" s="203"/>
      <c r="CP22" s="188"/>
      <c r="CQ22" s="188"/>
      <c r="CR22" s="188"/>
      <c r="CS22" s="315"/>
      <c r="CT22" s="315"/>
      <c r="CU22" s="315"/>
      <c r="CV22" s="315"/>
      <c r="CW22" s="315"/>
      <c r="CX22" s="315"/>
      <c r="CY22" s="315"/>
      <c r="CZ22" s="315"/>
      <c r="DA22" s="315"/>
      <c r="DB22" s="315"/>
      <c r="DC22" s="315"/>
      <c r="DD22" s="315"/>
      <c r="DE22" s="315"/>
      <c r="DF22" s="315"/>
      <c r="DG22" s="315"/>
      <c r="DH22" s="315"/>
      <c r="DI22" s="315"/>
      <c r="DJ22" s="315"/>
      <c r="DK22" s="315"/>
      <c r="DL22" s="315"/>
      <c r="DM22" s="315"/>
      <c r="DN22" s="315"/>
      <c r="DO22" s="315"/>
      <c r="DP22" s="315"/>
      <c r="DQ22" s="315"/>
      <c r="DR22" s="315"/>
      <c r="DS22" s="315"/>
      <c r="DT22" s="315"/>
      <c r="DU22" s="315"/>
      <c r="DV22" s="315"/>
      <c r="DW22" s="315"/>
      <c r="DX22" s="315"/>
      <c r="DY22" s="315"/>
      <c r="DZ22" s="315"/>
      <c r="EA22" s="315"/>
      <c r="EB22" s="315"/>
      <c r="EC22" s="315"/>
      <c r="ED22" s="315"/>
      <c r="EE22" s="315"/>
      <c r="EF22" s="315"/>
      <c r="EG22" s="315"/>
      <c r="EH22" s="188"/>
      <c r="EI22" s="188"/>
      <c r="EJ22" s="188"/>
      <c r="EK22" s="188"/>
      <c r="EL22" s="188"/>
      <c r="EM22" s="188"/>
      <c r="EN22" s="188"/>
      <c r="EO22" s="188"/>
      <c r="EP22" s="188"/>
      <c r="EQ22" s="188"/>
      <c r="ER22" s="188"/>
      <c r="ES22" s="188"/>
      <c r="ET22" s="188"/>
      <c r="EU22" s="188"/>
      <c r="EV22" s="188"/>
      <c r="EW22" s="188"/>
      <c r="EX22" s="188"/>
      <c r="EY22" s="188"/>
      <c r="EZ22" s="188"/>
      <c r="FA22" s="188"/>
    </row>
    <row r="23" spans="2:157" s="187" customFormat="1" ht="13.5">
      <c r="B23" s="334" t="s">
        <v>2314</v>
      </c>
      <c r="C23" s="316"/>
      <c r="D23" s="316"/>
      <c r="E23" s="316"/>
      <c r="F23" s="316"/>
      <c r="G23" s="316"/>
      <c r="H23" s="316"/>
      <c r="I23" s="316"/>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186"/>
      <c r="AM23" s="186"/>
      <c r="AN23" s="186"/>
      <c r="AO23" s="186"/>
      <c r="AP23" s="335"/>
      <c r="AR23" s="225"/>
      <c r="AS23" s="225"/>
      <c r="AT23" s="225"/>
      <c r="AU23" s="225"/>
      <c r="AV23" s="225"/>
      <c r="AW23" s="225"/>
      <c r="AX23" s="225"/>
      <c r="AY23" s="225"/>
      <c r="AZ23" s="225"/>
      <c r="BA23" s="210"/>
      <c r="BB23" s="210"/>
      <c r="BC23" s="210"/>
      <c r="BD23" s="210"/>
      <c r="BE23" s="210"/>
      <c r="BF23" s="210"/>
      <c r="BG23" s="210"/>
      <c r="BH23" s="210"/>
      <c r="BI23" s="210"/>
      <c r="BJ23" s="210"/>
      <c r="BK23" s="210"/>
      <c r="BL23" s="210"/>
      <c r="BM23" s="210"/>
      <c r="BN23" s="210"/>
      <c r="BO23" s="210"/>
      <c r="BP23" s="210"/>
      <c r="BQ23" s="210"/>
      <c r="BR23" s="210"/>
      <c r="BS23" s="210"/>
      <c r="BT23" s="210"/>
      <c r="BU23" s="210"/>
      <c r="BV23" s="210"/>
      <c r="BW23" s="210"/>
      <c r="BX23" s="210"/>
      <c r="BY23" s="210"/>
      <c r="BZ23" s="210"/>
      <c r="CA23" s="210"/>
      <c r="CB23" s="210"/>
      <c r="CC23" s="210"/>
      <c r="CD23" s="210"/>
      <c r="CE23" s="210"/>
      <c r="CF23" s="210"/>
      <c r="CG23" s="210"/>
      <c r="CH23" s="210"/>
      <c r="CI23" s="210"/>
      <c r="CJ23" s="210"/>
      <c r="CK23" s="210"/>
      <c r="CL23" s="210"/>
      <c r="CM23" s="210"/>
      <c r="CN23" s="210"/>
      <c r="CO23" s="204"/>
      <c r="CP23" s="210"/>
      <c r="CQ23" s="210"/>
      <c r="CR23" s="210"/>
      <c r="CS23" s="315"/>
      <c r="CT23" s="315"/>
      <c r="CU23" s="315"/>
      <c r="CV23" s="315"/>
      <c r="CW23" s="315"/>
      <c r="CX23" s="315"/>
      <c r="CY23" s="315"/>
      <c r="CZ23" s="315"/>
      <c r="DA23" s="315"/>
      <c r="DB23" s="315"/>
      <c r="DC23" s="315"/>
      <c r="DD23" s="315"/>
      <c r="DE23" s="315"/>
      <c r="DF23" s="315"/>
      <c r="DG23" s="315"/>
      <c r="DH23" s="315"/>
      <c r="DI23" s="315"/>
      <c r="DJ23" s="315"/>
      <c r="DK23" s="315"/>
      <c r="DL23" s="315"/>
      <c r="DM23" s="315"/>
      <c r="DN23" s="315"/>
      <c r="DO23" s="315"/>
      <c r="DP23" s="315"/>
      <c r="DQ23" s="315"/>
      <c r="DR23" s="315"/>
      <c r="DS23" s="315"/>
      <c r="DT23" s="315"/>
      <c r="DU23" s="315"/>
      <c r="DV23" s="315"/>
      <c r="DW23" s="315"/>
      <c r="DX23" s="315"/>
      <c r="DY23" s="315"/>
      <c r="DZ23" s="315"/>
      <c r="EA23" s="315"/>
      <c r="EB23" s="315"/>
      <c r="EC23" s="315"/>
      <c r="ED23" s="315"/>
      <c r="EE23" s="315"/>
      <c r="EF23" s="315"/>
      <c r="EG23" s="315"/>
      <c r="EH23" s="210"/>
      <c r="EI23" s="210"/>
      <c r="EJ23" s="210"/>
      <c r="EK23" s="210"/>
      <c r="EL23" s="210"/>
      <c r="EM23" s="210"/>
      <c r="EN23" s="210"/>
      <c r="EO23" s="210"/>
      <c r="EP23" s="210"/>
      <c r="EQ23" s="210"/>
      <c r="ER23" s="210"/>
      <c r="ES23" s="210"/>
      <c r="ET23" s="210"/>
      <c r="EU23" s="210"/>
      <c r="EV23" s="210"/>
      <c r="EW23" s="210"/>
      <c r="EX23" s="210"/>
      <c r="EY23" s="210"/>
      <c r="EZ23" s="210"/>
      <c r="FA23" s="210"/>
    </row>
    <row r="24" spans="2:157" s="187" customFormat="1" ht="13.5">
      <c r="B24" s="334" t="s">
        <v>168</v>
      </c>
      <c r="C24" s="316"/>
      <c r="D24" s="316"/>
      <c r="E24" s="316"/>
      <c r="F24" s="316"/>
      <c r="G24" s="316"/>
      <c r="H24" s="316"/>
      <c r="I24" s="316"/>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186"/>
      <c r="AM24" s="186"/>
      <c r="AN24" s="186"/>
      <c r="AO24" s="186"/>
      <c r="AP24" s="335"/>
      <c r="AR24" s="225"/>
      <c r="AS24" s="225"/>
      <c r="AT24" s="225"/>
      <c r="AU24" s="225"/>
      <c r="AV24" s="225"/>
      <c r="AW24" s="225"/>
      <c r="AX24" s="225"/>
      <c r="AY24" s="225"/>
      <c r="AZ24" s="225"/>
      <c r="BA24" s="210"/>
      <c r="BB24" s="210"/>
      <c r="BC24" s="210"/>
      <c r="BD24" s="210"/>
      <c r="BE24" s="210"/>
      <c r="BF24" s="210"/>
      <c r="BG24" s="210"/>
      <c r="BH24" s="210"/>
      <c r="BI24" s="210"/>
      <c r="BJ24" s="210"/>
      <c r="BK24" s="210"/>
      <c r="BL24" s="210"/>
      <c r="BM24" s="210"/>
      <c r="BN24" s="210"/>
      <c r="BO24" s="210"/>
      <c r="BP24" s="210"/>
      <c r="BQ24" s="210"/>
      <c r="BR24" s="210"/>
      <c r="BS24" s="210"/>
      <c r="BT24" s="210"/>
      <c r="BU24" s="210"/>
      <c r="BV24" s="210"/>
      <c r="BW24" s="210"/>
      <c r="BX24" s="210"/>
      <c r="BY24" s="210"/>
      <c r="BZ24" s="210"/>
      <c r="CA24" s="210"/>
      <c r="CB24" s="210"/>
      <c r="CC24" s="210"/>
      <c r="CD24" s="210"/>
      <c r="CE24" s="210"/>
      <c r="CF24" s="210"/>
      <c r="CG24" s="210"/>
      <c r="CH24" s="210"/>
      <c r="CI24" s="210"/>
      <c r="CJ24" s="210"/>
      <c r="CK24" s="210"/>
      <c r="CL24" s="210"/>
      <c r="CM24" s="210"/>
      <c r="CN24" s="210"/>
      <c r="CO24" s="204"/>
      <c r="CP24" s="210"/>
      <c r="CQ24" s="210"/>
      <c r="CR24" s="210"/>
      <c r="CS24" s="315"/>
      <c r="CT24" s="315"/>
      <c r="CU24" s="315"/>
      <c r="CV24" s="315"/>
      <c r="CW24" s="315"/>
      <c r="CX24" s="315"/>
      <c r="CY24" s="315"/>
      <c r="CZ24" s="315"/>
      <c r="DA24" s="315"/>
      <c r="DB24" s="315"/>
      <c r="DC24" s="315"/>
      <c r="DD24" s="315"/>
      <c r="DE24" s="315"/>
      <c r="DF24" s="315"/>
      <c r="DG24" s="315"/>
      <c r="DH24" s="315"/>
      <c r="DI24" s="315"/>
      <c r="DJ24" s="315"/>
      <c r="DK24" s="315"/>
      <c r="DL24" s="315"/>
      <c r="DM24" s="315"/>
      <c r="DN24" s="315"/>
      <c r="DO24" s="315"/>
      <c r="DP24" s="315"/>
      <c r="DQ24" s="315"/>
      <c r="DR24" s="315"/>
      <c r="DS24" s="315"/>
      <c r="DT24" s="315"/>
      <c r="DU24" s="315"/>
      <c r="DV24" s="315"/>
      <c r="DW24" s="315"/>
      <c r="DX24" s="315"/>
      <c r="DY24" s="315"/>
      <c r="DZ24" s="315"/>
      <c r="EA24" s="315"/>
      <c r="EB24" s="315"/>
      <c r="EC24" s="315"/>
      <c r="ED24" s="315"/>
      <c r="EE24" s="315"/>
      <c r="EF24" s="315"/>
      <c r="EG24" s="315"/>
      <c r="EH24" s="210"/>
      <c r="EI24" s="210"/>
      <c r="EJ24" s="210"/>
      <c r="EK24" s="210"/>
      <c r="EL24" s="210"/>
      <c r="EM24" s="210"/>
      <c r="EN24" s="210"/>
      <c r="EO24" s="210"/>
      <c r="EP24" s="210"/>
      <c r="EQ24" s="210"/>
      <c r="ER24" s="210"/>
      <c r="ES24" s="210"/>
      <c r="ET24" s="210"/>
      <c r="EU24" s="210"/>
      <c r="EV24" s="210"/>
      <c r="EW24" s="210"/>
      <c r="EX24" s="210"/>
      <c r="EY24" s="210"/>
      <c r="EZ24" s="210"/>
      <c r="FA24" s="210"/>
    </row>
    <row r="25" spans="2:157" s="183" customFormat="1" ht="10.5" customHeight="1" thickBot="1">
      <c r="B25" s="336"/>
      <c r="C25" s="316"/>
      <c r="D25" s="316"/>
      <c r="E25" s="316"/>
      <c r="F25" s="316"/>
      <c r="G25" s="316"/>
      <c r="H25" s="316"/>
      <c r="I25" s="316"/>
      <c r="J25" s="316"/>
      <c r="K25" s="316"/>
      <c r="L25" s="316"/>
      <c r="M25" s="316"/>
      <c r="N25" s="316"/>
      <c r="O25" s="316"/>
      <c r="P25" s="316"/>
      <c r="Q25" s="316"/>
      <c r="R25" s="316"/>
      <c r="S25" s="317"/>
      <c r="T25" s="317"/>
      <c r="U25" s="317"/>
      <c r="V25" s="317"/>
      <c r="W25" s="317"/>
      <c r="X25" s="317"/>
      <c r="Y25" s="317"/>
      <c r="Z25" s="317"/>
      <c r="AA25" s="317"/>
      <c r="AB25" s="317"/>
      <c r="AC25" s="317"/>
      <c r="AD25" s="317"/>
      <c r="AE25" s="317"/>
      <c r="AF25" s="317"/>
      <c r="AG25" s="317"/>
      <c r="AH25" s="317"/>
      <c r="AI25" s="317"/>
      <c r="AJ25" s="317"/>
      <c r="AK25" s="317"/>
      <c r="AL25" s="182"/>
      <c r="AM25" s="182"/>
      <c r="AN25" s="182"/>
      <c r="AO25" s="182"/>
      <c r="AP25" s="337"/>
      <c r="AR25" s="225"/>
      <c r="AS25" s="225"/>
      <c r="AT25" s="225"/>
      <c r="AU25" s="225"/>
      <c r="AV25" s="225"/>
      <c r="AW25" s="225"/>
      <c r="AX25" s="225"/>
      <c r="AY25" s="225"/>
      <c r="AZ25" s="225"/>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88"/>
      <c r="BW25" s="188"/>
      <c r="BX25" s="188"/>
      <c r="BY25" s="188"/>
      <c r="BZ25" s="188"/>
      <c r="CA25" s="188"/>
      <c r="CB25" s="188"/>
      <c r="CC25" s="188"/>
      <c r="CD25" s="188"/>
      <c r="CE25" s="188"/>
      <c r="CF25" s="188"/>
      <c r="CG25" s="188"/>
      <c r="CH25" s="188"/>
      <c r="CI25" s="188"/>
      <c r="CJ25" s="188"/>
      <c r="CK25" s="188"/>
      <c r="CL25" s="188"/>
      <c r="CM25" s="188"/>
      <c r="CN25" s="188"/>
      <c r="CO25" s="203"/>
      <c r="CP25" s="188"/>
      <c r="CQ25" s="188"/>
      <c r="CR25" s="188"/>
      <c r="CS25" s="315"/>
      <c r="CT25" s="315"/>
      <c r="CU25" s="315"/>
      <c r="CV25" s="315"/>
      <c r="CW25" s="315"/>
      <c r="CX25" s="315"/>
      <c r="CY25" s="315"/>
      <c r="CZ25" s="315"/>
      <c r="DA25" s="315"/>
      <c r="DB25" s="315"/>
      <c r="DC25" s="315"/>
      <c r="DD25" s="315"/>
      <c r="DE25" s="315"/>
      <c r="DF25" s="315"/>
      <c r="DG25" s="315"/>
      <c r="DH25" s="315"/>
      <c r="DI25" s="315"/>
      <c r="DJ25" s="315"/>
      <c r="DK25" s="315"/>
      <c r="DL25" s="315"/>
      <c r="DM25" s="315"/>
      <c r="DN25" s="315"/>
      <c r="DO25" s="315"/>
      <c r="DP25" s="315"/>
      <c r="DQ25" s="315"/>
      <c r="DR25" s="315"/>
      <c r="DS25" s="315"/>
      <c r="DT25" s="315"/>
      <c r="DU25" s="315"/>
      <c r="DV25" s="315"/>
      <c r="DW25" s="315"/>
      <c r="DX25" s="315"/>
      <c r="DY25" s="315"/>
      <c r="DZ25" s="315"/>
      <c r="EA25" s="315"/>
      <c r="EB25" s="315"/>
      <c r="EC25" s="315"/>
      <c r="ED25" s="315"/>
      <c r="EE25" s="315"/>
      <c r="EF25" s="315"/>
      <c r="EG25" s="315"/>
      <c r="EH25" s="188"/>
      <c r="EI25" s="188"/>
      <c r="EJ25" s="188"/>
      <c r="EK25" s="188"/>
      <c r="EL25" s="188"/>
      <c r="EM25" s="188"/>
      <c r="EN25" s="188"/>
      <c r="EO25" s="188"/>
      <c r="EP25" s="188"/>
      <c r="EQ25" s="188"/>
      <c r="ER25" s="188"/>
      <c r="ES25" s="188"/>
      <c r="ET25" s="188"/>
      <c r="EU25" s="188"/>
      <c r="EV25" s="188"/>
      <c r="EW25" s="188"/>
      <c r="EX25" s="188"/>
      <c r="EY25" s="188"/>
      <c r="EZ25" s="188"/>
      <c r="FA25" s="188"/>
    </row>
    <row r="26" spans="2:157" s="183" customFormat="1" ht="14.25" thickBot="1">
      <c r="B26" s="338"/>
      <c r="C26" s="317"/>
      <c r="D26" s="317"/>
      <c r="E26" s="317"/>
      <c r="F26" s="317"/>
      <c r="G26" s="317"/>
      <c r="H26" s="317"/>
      <c r="I26" s="317"/>
      <c r="J26" s="317"/>
      <c r="K26" s="317"/>
      <c r="L26" s="317"/>
      <c r="M26" s="318"/>
      <c r="N26" s="319"/>
      <c r="O26" s="319"/>
      <c r="P26" s="319"/>
      <c r="Q26" s="320"/>
      <c r="R26" s="316" t="str">
        <f>"＝回答が必要な箇所"</f>
        <v>＝回答が必要な箇所</v>
      </c>
      <c r="S26" s="316"/>
      <c r="T26" s="316"/>
      <c r="U26" s="316"/>
      <c r="V26" s="316"/>
      <c r="W26" s="316"/>
      <c r="X26" s="317"/>
      <c r="Y26" s="317"/>
      <c r="Z26" s="317"/>
      <c r="AA26" s="317"/>
      <c r="AB26" s="317"/>
      <c r="AC26" s="317"/>
      <c r="AD26" s="317"/>
      <c r="AE26" s="317"/>
      <c r="AF26" s="317"/>
      <c r="AG26" s="317"/>
      <c r="AH26" s="317"/>
      <c r="AI26" s="317"/>
      <c r="AJ26" s="317"/>
      <c r="AK26" s="317"/>
      <c r="AL26" s="182"/>
      <c r="AM26" s="182"/>
      <c r="AN26" s="182"/>
      <c r="AO26" s="182"/>
      <c r="AP26" s="337"/>
      <c r="AR26" s="225"/>
      <c r="AS26" s="225"/>
      <c r="AT26" s="225"/>
      <c r="AU26" s="225"/>
      <c r="AV26" s="225"/>
      <c r="AW26" s="225"/>
      <c r="AX26" s="225"/>
      <c r="AY26" s="225"/>
      <c r="AZ26" s="225"/>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8"/>
      <c r="CE26" s="188"/>
      <c r="CF26" s="188"/>
      <c r="CG26" s="188"/>
      <c r="CH26" s="188"/>
      <c r="CI26" s="188"/>
      <c r="CJ26" s="188"/>
      <c r="CK26" s="188"/>
      <c r="CL26" s="188"/>
      <c r="CM26" s="188"/>
      <c r="CN26" s="188"/>
      <c r="CO26" s="203"/>
      <c r="CP26" s="188"/>
      <c r="CQ26" s="188"/>
      <c r="CR26" s="188"/>
      <c r="CS26" s="315"/>
      <c r="CT26" s="315"/>
      <c r="CU26" s="315"/>
      <c r="CV26" s="315"/>
      <c r="CW26" s="315"/>
      <c r="CX26" s="315"/>
      <c r="CY26" s="315"/>
      <c r="CZ26" s="315"/>
      <c r="DA26" s="315"/>
      <c r="DB26" s="315"/>
      <c r="DC26" s="315"/>
      <c r="DD26" s="315"/>
      <c r="DE26" s="315"/>
      <c r="DF26" s="315"/>
      <c r="DG26" s="315"/>
      <c r="DH26" s="315"/>
      <c r="DI26" s="315"/>
      <c r="DJ26" s="315"/>
      <c r="DK26" s="315"/>
      <c r="DL26" s="315"/>
      <c r="DM26" s="315"/>
      <c r="DN26" s="315"/>
      <c r="DO26" s="315"/>
      <c r="DP26" s="315"/>
      <c r="DQ26" s="315"/>
      <c r="DR26" s="315"/>
      <c r="DS26" s="315"/>
      <c r="DT26" s="315"/>
      <c r="DU26" s="315"/>
      <c r="DV26" s="315"/>
      <c r="DW26" s="315"/>
      <c r="DX26" s="315"/>
      <c r="DY26" s="315"/>
      <c r="DZ26" s="315"/>
      <c r="EA26" s="315"/>
      <c r="EB26" s="315"/>
      <c r="EC26" s="315"/>
      <c r="ED26" s="315"/>
      <c r="EE26" s="315"/>
      <c r="EF26" s="315"/>
      <c r="EG26" s="315"/>
      <c r="EH26" s="188"/>
      <c r="EI26" s="188"/>
      <c r="EJ26" s="188"/>
      <c r="EK26" s="188"/>
      <c r="EL26" s="188"/>
      <c r="EM26" s="188"/>
      <c r="EN26" s="188"/>
      <c r="EO26" s="188"/>
      <c r="EP26" s="188"/>
      <c r="EQ26" s="188"/>
      <c r="ER26" s="188"/>
      <c r="ES26" s="188"/>
      <c r="ET26" s="188"/>
      <c r="EU26" s="188"/>
      <c r="EV26" s="188"/>
      <c r="EW26" s="188"/>
      <c r="EX26" s="188"/>
      <c r="EY26" s="188"/>
      <c r="EZ26" s="188"/>
      <c r="FA26" s="188"/>
    </row>
    <row r="27" spans="2:157" s="183" customFormat="1" ht="6" customHeight="1" thickBot="1">
      <c r="B27" s="336"/>
      <c r="C27" s="316"/>
      <c r="D27" s="316"/>
      <c r="E27" s="316"/>
      <c r="F27" s="316"/>
      <c r="G27" s="317"/>
      <c r="H27" s="317"/>
      <c r="I27" s="317"/>
      <c r="J27" s="317"/>
      <c r="K27" s="317"/>
      <c r="L27" s="316"/>
      <c r="M27" s="316"/>
      <c r="N27" s="316"/>
      <c r="O27" s="316"/>
      <c r="P27" s="316"/>
      <c r="Q27" s="316"/>
      <c r="R27" s="316"/>
      <c r="S27" s="316"/>
      <c r="T27" s="316"/>
      <c r="U27" s="316"/>
      <c r="V27" s="316"/>
      <c r="W27" s="316"/>
      <c r="X27" s="317"/>
      <c r="Y27" s="317"/>
      <c r="Z27" s="317"/>
      <c r="AA27" s="317"/>
      <c r="AB27" s="317"/>
      <c r="AC27" s="317"/>
      <c r="AD27" s="317"/>
      <c r="AE27" s="317"/>
      <c r="AF27" s="317"/>
      <c r="AG27" s="317"/>
      <c r="AH27" s="317"/>
      <c r="AI27" s="317"/>
      <c r="AJ27" s="317"/>
      <c r="AK27" s="317"/>
      <c r="AL27" s="182"/>
      <c r="AM27" s="182"/>
      <c r="AN27" s="182"/>
      <c r="AO27" s="182"/>
      <c r="AP27" s="337"/>
      <c r="AR27" s="225"/>
      <c r="AS27" s="225"/>
      <c r="AT27" s="225"/>
      <c r="AU27" s="225"/>
      <c r="AV27" s="225"/>
      <c r="AW27" s="225"/>
      <c r="AX27" s="225"/>
      <c r="AY27" s="225"/>
      <c r="AZ27" s="225"/>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88"/>
      <c r="BW27" s="188"/>
      <c r="BX27" s="188"/>
      <c r="BY27" s="188"/>
      <c r="BZ27" s="188"/>
      <c r="CA27" s="188"/>
      <c r="CB27" s="188"/>
      <c r="CC27" s="188"/>
      <c r="CD27" s="188"/>
      <c r="CE27" s="188"/>
      <c r="CF27" s="188"/>
      <c r="CG27" s="188"/>
      <c r="CH27" s="188"/>
      <c r="CI27" s="188"/>
      <c r="CJ27" s="188"/>
      <c r="CK27" s="188"/>
      <c r="CL27" s="188"/>
      <c r="CM27" s="188"/>
      <c r="CN27" s="188"/>
      <c r="CO27" s="203"/>
      <c r="CP27" s="188"/>
      <c r="CQ27" s="188"/>
      <c r="CR27" s="188"/>
      <c r="CS27" s="315"/>
      <c r="CT27" s="315"/>
      <c r="CU27" s="315"/>
      <c r="CV27" s="315"/>
      <c r="CW27" s="315"/>
      <c r="CX27" s="315"/>
      <c r="CY27" s="315"/>
      <c r="CZ27" s="315"/>
      <c r="DA27" s="315"/>
      <c r="DB27" s="315"/>
      <c r="DC27" s="315"/>
      <c r="DD27" s="315"/>
      <c r="DE27" s="315"/>
      <c r="DF27" s="315"/>
      <c r="DG27" s="315"/>
      <c r="DH27" s="315"/>
      <c r="DI27" s="315"/>
      <c r="DJ27" s="315"/>
      <c r="DK27" s="315"/>
      <c r="DL27" s="315"/>
      <c r="DM27" s="315"/>
      <c r="DN27" s="315"/>
      <c r="DO27" s="315"/>
      <c r="DP27" s="315"/>
      <c r="DQ27" s="315"/>
      <c r="DR27" s="315"/>
      <c r="DS27" s="315"/>
      <c r="DT27" s="315"/>
      <c r="DU27" s="315"/>
      <c r="DV27" s="315"/>
      <c r="DW27" s="315"/>
      <c r="DX27" s="315"/>
      <c r="DY27" s="315"/>
      <c r="DZ27" s="315"/>
      <c r="EA27" s="315"/>
      <c r="EB27" s="315"/>
      <c r="EC27" s="315"/>
      <c r="ED27" s="315"/>
      <c r="EE27" s="315"/>
      <c r="EF27" s="315"/>
      <c r="EG27" s="315"/>
      <c r="EH27" s="188"/>
      <c r="EI27" s="188"/>
      <c r="EJ27" s="188"/>
      <c r="EK27" s="188"/>
      <c r="EL27" s="188"/>
      <c r="EM27" s="188"/>
      <c r="EN27" s="188"/>
      <c r="EO27" s="188"/>
      <c r="EP27" s="188"/>
      <c r="EQ27" s="188"/>
      <c r="ER27" s="188"/>
      <c r="ES27" s="188"/>
      <c r="ET27" s="188"/>
      <c r="EU27" s="188"/>
      <c r="EV27" s="188"/>
      <c r="EW27" s="188"/>
      <c r="EX27" s="188"/>
      <c r="EY27" s="188"/>
      <c r="EZ27" s="188"/>
      <c r="FA27" s="188"/>
    </row>
    <row r="28" spans="2:157" s="183" customFormat="1" ht="14.25" thickBot="1">
      <c r="B28" s="336"/>
      <c r="C28" s="316"/>
      <c r="D28" s="316"/>
      <c r="E28" s="316"/>
      <c r="F28" s="316"/>
      <c r="G28" s="317"/>
      <c r="H28" s="317"/>
      <c r="I28" s="317"/>
      <c r="J28" s="317"/>
      <c r="K28" s="317"/>
      <c r="L28" s="316"/>
      <c r="M28" s="321"/>
      <c r="N28" s="697">
        <v>100</v>
      </c>
      <c r="O28" s="697"/>
      <c r="P28" s="697"/>
      <c r="Q28" s="322"/>
      <c r="R28" s="316" t="str">
        <f>"＝回答に矛盾がある箇所"</f>
        <v>＝回答に矛盾がある箇所</v>
      </c>
      <c r="S28" s="316"/>
      <c r="T28" s="316"/>
      <c r="U28" s="316"/>
      <c r="V28" s="316"/>
      <c r="W28" s="316"/>
      <c r="X28" s="317"/>
      <c r="Y28" s="317"/>
      <c r="Z28" s="317"/>
      <c r="AA28" s="317"/>
      <c r="AB28" s="317"/>
      <c r="AC28" s="317"/>
      <c r="AD28" s="317"/>
      <c r="AE28" s="317"/>
      <c r="AF28" s="317"/>
      <c r="AG28" s="317"/>
      <c r="AH28" s="317"/>
      <c r="AI28" s="317"/>
      <c r="AJ28" s="317"/>
      <c r="AK28" s="317"/>
      <c r="AL28" s="182"/>
      <c r="AM28" s="182"/>
      <c r="AN28" s="182"/>
      <c r="AO28" s="182"/>
      <c r="AP28" s="337"/>
      <c r="AR28" s="225"/>
      <c r="AS28" s="225"/>
      <c r="AT28" s="225"/>
      <c r="AU28" s="225"/>
      <c r="AV28" s="225"/>
      <c r="AW28" s="225"/>
      <c r="AX28" s="225"/>
      <c r="AY28" s="225"/>
      <c r="AZ28" s="225"/>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88"/>
      <c r="BW28" s="188"/>
      <c r="BX28" s="188"/>
      <c r="BY28" s="188"/>
      <c r="BZ28" s="188"/>
      <c r="CA28" s="188"/>
      <c r="CB28" s="188"/>
      <c r="CC28" s="188"/>
      <c r="CD28" s="188"/>
      <c r="CE28" s="188"/>
      <c r="CF28" s="188"/>
      <c r="CG28" s="188"/>
      <c r="CH28" s="188"/>
      <c r="CI28" s="188"/>
      <c r="CJ28" s="188"/>
      <c r="CK28" s="188"/>
      <c r="CL28" s="188"/>
      <c r="CM28" s="188"/>
      <c r="CN28" s="188"/>
      <c r="CO28" s="203"/>
      <c r="CP28" s="188"/>
      <c r="CQ28" s="188"/>
      <c r="CR28" s="188"/>
      <c r="CS28" s="188"/>
      <c r="CT28" s="188"/>
      <c r="CU28" s="188"/>
      <c r="CV28" s="188"/>
      <c r="CW28" s="188"/>
      <c r="CX28" s="188"/>
      <c r="CY28" s="188"/>
      <c r="CZ28" s="188"/>
      <c r="DA28" s="188"/>
      <c r="DB28" s="188"/>
      <c r="DC28" s="188"/>
      <c r="DD28" s="188"/>
      <c r="DE28" s="188"/>
      <c r="DF28" s="188"/>
      <c r="DG28" s="188"/>
      <c r="DH28" s="188"/>
      <c r="DI28" s="188"/>
      <c r="DJ28" s="188"/>
      <c r="DK28" s="188"/>
      <c r="DL28" s="188"/>
      <c r="DM28" s="188"/>
      <c r="DN28" s="188"/>
      <c r="DO28" s="188"/>
      <c r="DP28" s="188"/>
      <c r="DQ28" s="188"/>
      <c r="DR28" s="188"/>
      <c r="DS28" s="188"/>
      <c r="DT28" s="188"/>
      <c r="DU28" s="188"/>
      <c r="DV28" s="188"/>
      <c r="DW28" s="188"/>
      <c r="DX28" s="188"/>
      <c r="DY28" s="188"/>
      <c r="DZ28" s="188"/>
      <c r="EA28" s="188"/>
      <c r="EB28" s="188"/>
      <c r="EC28" s="188"/>
      <c r="ED28" s="188"/>
      <c r="EE28" s="188"/>
      <c r="EF28" s="188"/>
      <c r="EG28" s="188"/>
      <c r="EH28" s="188"/>
      <c r="EI28" s="188"/>
      <c r="EJ28" s="188"/>
      <c r="EK28" s="188"/>
      <c r="EL28" s="188"/>
      <c r="EM28" s="188"/>
      <c r="EN28" s="188"/>
      <c r="EO28" s="188"/>
      <c r="EP28" s="188"/>
      <c r="EQ28" s="188"/>
      <c r="ER28" s="188"/>
      <c r="ES28" s="188"/>
      <c r="ET28" s="188"/>
      <c r="EU28" s="188"/>
      <c r="EV28" s="188"/>
      <c r="EW28" s="188"/>
      <c r="EX28" s="188"/>
      <c r="EY28" s="188"/>
      <c r="EZ28" s="188"/>
      <c r="FA28" s="188"/>
    </row>
    <row r="29" spans="2:157" s="183" customFormat="1" ht="4.5" customHeight="1">
      <c r="B29" s="336"/>
      <c r="C29" s="316"/>
      <c r="D29" s="316"/>
      <c r="E29" s="316"/>
      <c r="F29" s="316"/>
      <c r="G29" s="317"/>
      <c r="H29" s="317"/>
      <c r="I29" s="317"/>
      <c r="J29" s="317"/>
      <c r="K29" s="317"/>
      <c r="L29" s="316"/>
      <c r="M29" s="316"/>
      <c r="N29" s="316"/>
      <c r="O29" s="316"/>
      <c r="P29" s="316"/>
      <c r="Q29" s="316"/>
      <c r="R29" s="316"/>
      <c r="S29" s="316"/>
      <c r="T29" s="316"/>
      <c r="U29" s="316"/>
      <c r="V29" s="316"/>
      <c r="W29" s="316"/>
      <c r="X29" s="317"/>
      <c r="Y29" s="317"/>
      <c r="Z29" s="317"/>
      <c r="AA29" s="317"/>
      <c r="AB29" s="317"/>
      <c r="AC29" s="317"/>
      <c r="AD29" s="317"/>
      <c r="AE29" s="317"/>
      <c r="AF29" s="317"/>
      <c r="AG29" s="317"/>
      <c r="AH29" s="317"/>
      <c r="AI29" s="317"/>
      <c r="AJ29" s="317"/>
      <c r="AK29" s="317"/>
      <c r="AL29" s="182"/>
      <c r="AM29" s="182"/>
      <c r="AN29" s="182"/>
      <c r="AO29" s="182"/>
      <c r="AP29" s="337"/>
      <c r="AR29" s="225"/>
      <c r="AS29" s="225"/>
      <c r="AT29" s="225"/>
      <c r="AU29" s="225"/>
      <c r="AV29" s="225"/>
      <c r="AW29" s="225"/>
      <c r="AX29" s="225"/>
      <c r="AY29" s="225"/>
      <c r="AZ29" s="225"/>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88"/>
      <c r="BW29" s="188"/>
      <c r="BX29" s="188"/>
      <c r="BY29" s="188"/>
      <c r="BZ29" s="188"/>
      <c r="CA29" s="188"/>
      <c r="CB29" s="188"/>
      <c r="CC29" s="188"/>
      <c r="CD29" s="188"/>
      <c r="CE29" s="188"/>
      <c r="CF29" s="188"/>
      <c r="CG29" s="188"/>
      <c r="CH29" s="188"/>
      <c r="CI29" s="188"/>
      <c r="CJ29" s="188"/>
      <c r="CK29" s="188"/>
      <c r="CL29" s="188"/>
      <c r="CM29" s="188"/>
      <c r="CN29" s="188"/>
      <c r="CO29" s="203"/>
      <c r="CP29" s="188"/>
      <c r="CQ29" s="188"/>
      <c r="CR29" s="188"/>
      <c r="CS29" s="188"/>
      <c r="CT29" s="188"/>
      <c r="CU29" s="188"/>
      <c r="CV29" s="188"/>
      <c r="CW29" s="188"/>
      <c r="CX29" s="188"/>
      <c r="CY29" s="188"/>
      <c r="CZ29" s="188"/>
      <c r="DA29" s="188"/>
      <c r="DB29" s="188"/>
      <c r="DC29" s="188"/>
      <c r="DD29" s="188"/>
      <c r="DE29" s="188"/>
      <c r="DF29" s="188"/>
      <c r="DG29" s="188"/>
      <c r="DH29" s="188"/>
      <c r="DI29" s="188"/>
      <c r="DJ29" s="188"/>
      <c r="DK29" s="188"/>
      <c r="DL29" s="188"/>
      <c r="DM29" s="188"/>
      <c r="DN29" s="188"/>
      <c r="DO29" s="188"/>
      <c r="DP29" s="188"/>
      <c r="DQ29" s="188"/>
      <c r="DR29" s="188"/>
      <c r="DS29" s="188"/>
      <c r="DT29" s="188"/>
      <c r="DU29" s="188"/>
      <c r="DV29" s="188"/>
      <c r="DW29" s="188"/>
      <c r="DX29" s="188"/>
      <c r="DY29" s="188"/>
      <c r="DZ29" s="188"/>
      <c r="EA29" s="188"/>
      <c r="EB29" s="188"/>
      <c r="EC29" s="188"/>
      <c r="ED29" s="188"/>
      <c r="EE29" s="188"/>
      <c r="EF29" s="188"/>
      <c r="EG29" s="188"/>
      <c r="EH29" s="188"/>
      <c r="EI29" s="188"/>
      <c r="EJ29" s="188"/>
      <c r="EK29" s="188"/>
      <c r="EL29" s="188"/>
      <c r="EM29" s="188"/>
      <c r="EN29" s="188"/>
      <c r="EO29" s="188"/>
      <c r="EP29" s="188"/>
      <c r="EQ29" s="188"/>
      <c r="ER29" s="188"/>
      <c r="ES29" s="188"/>
      <c r="ET29" s="188"/>
      <c r="EU29" s="188"/>
      <c r="EV29" s="188"/>
      <c r="EW29" s="188"/>
      <c r="EX29" s="188"/>
      <c r="EY29" s="188"/>
      <c r="EZ29" s="188"/>
      <c r="FA29" s="188"/>
    </row>
    <row r="30" spans="2:157" s="183" customFormat="1" ht="13.5">
      <c r="B30" s="336"/>
      <c r="C30" s="316"/>
      <c r="D30" s="316"/>
      <c r="E30" s="316"/>
      <c r="F30" s="316"/>
      <c r="G30" s="316"/>
      <c r="H30" s="316"/>
      <c r="I30" s="316"/>
      <c r="J30" s="316"/>
      <c r="K30" s="316"/>
      <c r="L30" s="323"/>
      <c r="M30" s="316"/>
      <c r="N30" s="316"/>
      <c r="O30" s="316"/>
      <c r="P30" s="316"/>
      <c r="Q30" s="316"/>
      <c r="R30" s="316"/>
      <c r="S30" s="317"/>
      <c r="T30" s="317"/>
      <c r="U30" s="317"/>
      <c r="V30" s="317"/>
      <c r="W30" s="317"/>
      <c r="X30" s="317"/>
      <c r="Y30" s="317"/>
      <c r="Z30" s="317"/>
      <c r="AA30" s="317"/>
      <c r="AB30" s="317"/>
      <c r="AC30" s="317"/>
      <c r="AD30" s="317"/>
      <c r="AE30" s="317"/>
      <c r="AF30" s="317"/>
      <c r="AG30" s="317"/>
      <c r="AH30" s="317"/>
      <c r="AI30" s="317"/>
      <c r="AJ30" s="317"/>
      <c r="AK30" s="317"/>
      <c r="AL30" s="182"/>
      <c r="AM30" s="182"/>
      <c r="AN30" s="182"/>
      <c r="AO30" s="182"/>
      <c r="AP30" s="337"/>
      <c r="AR30" s="225"/>
      <c r="AS30" s="225"/>
      <c r="AT30" s="225"/>
      <c r="AU30" s="225"/>
      <c r="AV30" s="225"/>
      <c r="AW30" s="225"/>
      <c r="AX30" s="225"/>
      <c r="AY30" s="225"/>
      <c r="AZ30" s="225"/>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88"/>
      <c r="BW30" s="188"/>
      <c r="BX30" s="188"/>
      <c r="BY30" s="188"/>
      <c r="BZ30" s="188"/>
      <c r="CA30" s="188"/>
      <c r="CB30" s="188"/>
      <c r="CC30" s="188"/>
      <c r="CD30" s="188"/>
      <c r="CE30" s="188"/>
      <c r="CF30" s="188"/>
      <c r="CG30" s="188"/>
      <c r="CH30" s="188"/>
      <c r="CI30" s="188"/>
      <c r="CJ30" s="188"/>
      <c r="CK30" s="188"/>
      <c r="CL30" s="188"/>
      <c r="CM30" s="188"/>
      <c r="CN30" s="188"/>
      <c r="CO30" s="203"/>
      <c r="CP30" s="188"/>
      <c r="CQ30" s="188"/>
      <c r="CR30" s="188"/>
      <c r="CS30" s="188"/>
      <c r="CT30" s="188"/>
      <c r="CU30" s="188"/>
      <c r="CV30" s="188"/>
      <c r="CW30" s="188"/>
      <c r="CX30" s="188"/>
      <c r="CY30" s="188"/>
      <c r="CZ30" s="188"/>
      <c r="DA30" s="188"/>
      <c r="DB30" s="188"/>
      <c r="DC30" s="188"/>
      <c r="DD30" s="188"/>
      <c r="DE30" s="188"/>
      <c r="DF30" s="188"/>
      <c r="DG30" s="188"/>
      <c r="DH30" s="188"/>
      <c r="DI30" s="188"/>
      <c r="DJ30" s="188"/>
      <c r="DK30" s="188"/>
      <c r="DL30" s="188"/>
      <c r="DM30" s="188"/>
      <c r="DN30" s="188"/>
      <c r="DO30" s="188"/>
      <c r="DP30" s="188"/>
      <c r="DQ30" s="188"/>
      <c r="DR30" s="188"/>
      <c r="DS30" s="188"/>
      <c r="DT30" s="188"/>
      <c r="DU30" s="188"/>
      <c r="DV30" s="188"/>
      <c r="DW30" s="188"/>
      <c r="DX30" s="188"/>
      <c r="DY30" s="188"/>
      <c r="DZ30" s="188"/>
      <c r="EA30" s="188"/>
      <c r="EB30" s="188"/>
      <c r="EC30" s="188"/>
      <c r="ED30" s="188"/>
      <c r="EE30" s="188"/>
      <c r="EF30" s="188"/>
      <c r="EG30" s="188"/>
      <c r="EH30" s="188"/>
      <c r="EI30" s="188"/>
      <c r="EJ30" s="188"/>
      <c r="EK30" s="188"/>
      <c r="EL30" s="188"/>
      <c r="EM30" s="188"/>
      <c r="EN30" s="188"/>
      <c r="EO30" s="188"/>
      <c r="EP30" s="188"/>
      <c r="EQ30" s="188"/>
      <c r="ER30" s="188"/>
      <c r="ES30" s="188"/>
      <c r="ET30" s="188"/>
      <c r="EU30" s="188"/>
      <c r="EV30" s="188"/>
      <c r="EW30" s="188"/>
      <c r="EX30" s="188"/>
      <c r="EY30" s="188"/>
      <c r="EZ30" s="188"/>
      <c r="FA30" s="188"/>
    </row>
    <row r="31" spans="2:157" s="187" customFormat="1" ht="13.5">
      <c r="B31" s="334" t="s">
        <v>2630</v>
      </c>
      <c r="C31" s="316"/>
      <c r="D31" s="316"/>
      <c r="E31" s="316"/>
      <c r="F31" s="316"/>
      <c r="G31" s="316"/>
      <c r="H31" s="316"/>
      <c r="I31" s="316"/>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186"/>
      <c r="AM31" s="186"/>
      <c r="AN31" s="186"/>
      <c r="AO31" s="186"/>
      <c r="AP31" s="335"/>
      <c r="AR31" s="225"/>
      <c r="AS31" s="225"/>
      <c r="AT31" s="225"/>
      <c r="AU31" s="225"/>
      <c r="AV31" s="225"/>
      <c r="AW31" s="225"/>
      <c r="AX31" s="225"/>
      <c r="AY31" s="225"/>
      <c r="AZ31" s="225"/>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04"/>
      <c r="CP31" s="210"/>
      <c r="CQ31" s="210"/>
      <c r="CR31" s="210"/>
      <c r="CS31" s="210"/>
      <c r="CT31" s="210"/>
      <c r="CU31" s="210"/>
      <c r="CV31" s="210"/>
      <c r="CW31" s="210"/>
      <c r="CX31" s="210"/>
      <c r="CY31" s="210"/>
      <c r="CZ31" s="210"/>
      <c r="DA31" s="210"/>
      <c r="DB31" s="210"/>
      <c r="DC31" s="210"/>
      <c r="DD31" s="210"/>
      <c r="DE31" s="210"/>
      <c r="DF31" s="210"/>
      <c r="DG31" s="210"/>
      <c r="DH31" s="210"/>
      <c r="DI31" s="210"/>
      <c r="DJ31" s="210"/>
      <c r="DK31" s="210"/>
      <c r="DL31" s="210"/>
      <c r="DM31" s="210"/>
      <c r="DN31" s="210"/>
      <c r="DO31" s="210"/>
      <c r="DP31" s="210"/>
      <c r="DQ31" s="210"/>
      <c r="DR31" s="210"/>
      <c r="DS31" s="210"/>
      <c r="DT31" s="210"/>
      <c r="DU31" s="210"/>
      <c r="DV31" s="210"/>
      <c r="DW31" s="210"/>
      <c r="DX31" s="210"/>
      <c r="DY31" s="210"/>
      <c r="DZ31" s="210"/>
      <c r="EA31" s="210"/>
      <c r="EB31" s="210"/>
      <c r="EC31" s="210"/>
      <c r="ED31" s="210"/>
      <c r="EE31" s="210"/>
      <c r="EF31" s="210"/>
      <c r="EG31" s="210"/>
      <c r="EH31" s="210"/>
      <c r="EI31" s="210"/>
      <c r="EJ31" s="210"/>
      <c r="EK31" s="210"/>
      <c r="EL31" s="210"/>
      <c r="EM31" s="210"/>
      <c r="EN31" s="210"/>
      <c r="EO31" s="210"/>
      <c r="EP31" s="210"/>
      <c r="EQ31" s="210"/>
      <c r="ER31" s="210"/>
      <c r="ES31" s="210"/>
      <c r="ET31" s="210"/>
      <c r="EU31" s="210"/>
      <c r="EV31" s="210"/>
      <c r="EW31" s="210"/>
      <c r="EX31" s="210"/>
      <c r="EY31" s="210"/>
      <c r="EZ31" s="210"/>
      <c r="FA31" s="210"/>
    </row>
    <row r="32" spans="2:157" s="187" customFormat="1" ht="13.5">
      <c r="B32" s="334" t="s">
        <v>2315</v>
      </c>
      <c r="C32" s="316"/>
      <c r="D32" s="316"/>
      <c r="E32" s="316"/>
      <c r="F32" s="316"/>
      <c r="G32" s="316"/>
      <c r="H32" s="316"/>
      <c r="I32" s="316"/>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186"/>
      <c r="AM32" s="186"/>
      <c r="AN32" s="186"/>
      <c r="AO32" s="186"/>
      <c r="AP32" s="335"/>
      <c r="AR32" s="225"/>
      <c r="AS32" s="225"/>
      <c r="AT32" s="225"/>
      <c r="AU32" s="225"/>
      <c r="AV32" s="225"/>
      <c r="AW32" s="225"/>
      <c r="AX32" s="225"/>
      <c r="AY32" s="225"/>
      <c r="AZ32" s="225"/>
      <c r="BA32" s="210"/>
      <c r="BB32" s="210"/>
      <c r="BC32" s="210"/>
      <c r="BD32" s="210"/>
      <c r="BE32" s="210"/>
      <c r="BF32" s="210"/>
      <c r="BG32" s="210"/>
      <c r="BH32" s="210"/>
      <c r="BI32" s="210"/>
      <c r="BJ32" s="210"/>
      <c r="BK32" s="210"/>
      <c r="BL32" s="210"/>
      <c r="BM32" s="210"/>
      <c r="BN32" s="210"/>
      <c r="BO32" s="210"/>
      <c r="BP32" s="210"/>
      <c r="BQ32" s="210"/>
      <c r="BR32" s="210"/>
      <c r="BS32" s="210"/>
      <c r="BT32" s="210"/>
      <c r="BU32" s="210"/>
      <c r="BV32" s="210"/>
      <c r="BW32" s="210"/>
      <c r="BX32" s="210"/>
      <c r="BY32" s="210"/>
      <c r="BZ32" s="210"/>
      <c r="CA32" s="210"/>
      <c r="CB32" s="210"/>
      <c r="CC32" s="210"/>
      <c r="CD32" s="210"/>
      <c r="CE32" s="210"/>
      <c r="CF32" s="210"/>
      <c r="CG32" s="210"/>
      <c r="CH32" s="210"/>
      <c r="CI32" s="210"/>
      <c r="CJ32" s="210"/>
      <c r="CK32" s="210"/>
      <c r="CL32" s="210"/>
      <c r="CM32" s="210"/>
      <c r="CN32" s="210"/>
      <c r="CO32" s="204"/>
      <c r="CP32" s="210"/>
      <c r="CQ32" s="210"/>
      <c r="CR32" s="210"/>
      <c r="CS32" s="210"/>
      <c r="CT32" s="210"/>
      <c r="CU32" s="210"/>
      <c r="CV32" s="210"/>
      <c r="CW32" s="210"/>
      <c r="CX32" s="210"/>
      <c r="CY32" s="210"/>
      <c r="CZ32" s="210"/>
      <c r="DA32" s="210"/>
      <c r="DB32" s="210"/>
      <c r="DC32" s="210"/>
      <c r="DD32" s="210"/>
      <c r="DE32" s="210"/>
      <c r="DF32" s="210"/>
      <c r="DG32" s="210"/>
      <c r="DH32" s="210"/>
      <c r="DI32" s="210"/>
      <c r="DJ32" s="210"/>
      <c r="DK32" s="210"/>
      <c r="DL32" s="210"/>
      <c r="DM32" s="210"/>
      <c r="DN32" s="210"/>
      <c r="DO32" s="210"/>
      <c r="DP32" s="210"/>
      <c r="DQ32" s="210"/>
      <c r="DR32" s="210"/>
      <c r="DS32" s="210"/>
      <c r="DT32" s="210"/>
      <c r="DU32" s="210"/>
      <c r="DV32" s="210"/>
      <c r="DW32" s="210"/>
      <c r="DX32" s="210"/>
      <c r="DY32" s="210"/>
      <c r="DZ32" s="210"/>
      <c r="EA32" s="210"/>
      <c r="EB32" s="210"/>
      <c r="EC32" s="210"/>
      <c r="ED32" s="210"/>
      <c r="EE32" s="210"/>
      <c r="EF32" s="210"/>
      <c r="EG32" s="210"/>
      <c r="EH32" s="210"/>
      <c r="EI32" s="210"/>
      <c r="EJ32" s="210"/>
      <c r="EK32" s="210"/>
      <c r="EL32" s="210"/>
      <c r="EM32" s="210"/>
      <c r="EN32" s="210"/>
      <c r="EO32" s="210"/>
      <c r="EP32" s="210"/>
      <c r="EQ32" s="210"/>
      <c r="ER32" s="210"/>
      <c r="ES32" s="210"/>
      <c r="ET32" s="210"/>
      <c r="EU32" s="210"/>
      <c r="EV32" s="210"/>
      <c r="EW32" s="210"/>
      <c r="EX32" s="210"/>
      <c r="EY32" s="210"/>
      <c r="EZ32" s="210"/>
      <c r="FA32" s="210"/>
    </row>
    <row r="33" spans="2:157" s="187" customFormat="1" ht="3.75" customHeight="1">
      <c r="B33" s="339"/>
      <c r="C33" s="340"/>
      <c r="D33" s="340"/>
      <c r="E33" s="340"/>
      <c r="F33" s="340"/>
      <c r="G33" s="340"/>
      <c r="H33" s="340"/>
      <c r="I33" s="340"/>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2"/>
      <c r="AR33" s="225"/>
      <c r="AS33" s="225"/>
      <c r="AT33" s="225"/>
      <c r="AU33" s="225"/>
      <c r="AV33" s="225"/>
      <c r="AW33" s="225"/>
      <c r="AX33" s="225"/>
      <c r="AY33" s="225"/>
      <c r="AZ33" s="225"/>
      <c r="BA33" s="210"/>
      <c r="BB33" s="210"/>
      <c r="BC33" s="210"/>
      <c r="BD33" s="210"/>
      <c r="BE33" s="210"/>
      <c r="BF33" s="210"/>
      <c r="BG33" s="210"/>
      <c r="BH33" s="210"/>
      <c r="BI33" s="210"/>
      <c r="BJ33" s="210"/>
      <c r="BK33" s="210"/>
      <c r="BL33" s="210"/>
      <c r="BM33" s="210"/>
      <c r="BN33" s="210"/>
      <c r="BO33" s="210"/>
      <c r="BP33" s="210"/>
      <c r="BQ33" s="210"/>
      <c r="BR33" s="210"/>
      <c r="BS33" s="210"/>
      <c r="BT33" s="210"/>
      <c r="BU33" s="210"/>
      <c r="BV33" s="210"/>
      <c r="BW33" s="210"/>
      <c r="BX33" s="210"/>
      <c r="BY33" s="210"/>
      <c r="BZ33" s="210"/>
      <c r="CA33" s="210"/>
      <c r="CB33" s="210"/>
      <c r="CC33" s="210"/>
      <c r="CD33" s="210"/>
      <c r="CE33" s="210"/>
      <c r="CF33" s="210"/>
      <c r="CG33" s="210"/>
      <c r="CH33" s="210"/>
      <c r="CI33" s="210"/>
      <c r="CJ33" s="210"/>
      <c r="CK33" s="210"/>
      <c r="CL33" s="210"/>
      <c r="CM33" s="210"/>
      <c r="CN33" s="210"/>
      <c r="CO33" s="204"/>
      <c r="CP33" s="210"/>
      <c r="CQ33" s="210"/>
      <c r="CR33" s="210"/>
      <c r="CS33" s="210"/>
      <c r="CT33" s="210"/>
      <c r="CU33" s="210"/>
      <c r="CV33" s="210"/>
      <c r="CW33" s="210"/>
      <c r="CX33" s="210"/>
      <c r="CY33" s="210"/>
      <c r="CZ33" s="210"/>
      <c r="DA33" s="210"/>
      <c r="DB33" s="210"/>
      <c r="DC33" s="210"/>
      <c r="DD33" s="210"/>
      <c r="DE33" s="210"/>
      <c r="DF33" s="210"/>
      <c r="DG33" s="210"/>
      <c r="DH33" s="210"/>
      <c r="DI33" s="210"/>
      <c r="DJ33" s="210"/>
      <c r="DK33" s="210"/>
      <c r="DL33" s="210"/>
      <c r="DM33" s="210"/>
      <c r="DN33" s="210"/>
      <c r="DO33" s="210"/>
      <c r="DP33" s="210"/>
      <c r="DQ33" s="210"/>
      <c r="DR33" s="210"/>
      <c r="DS33" s="210"/>
      <c r="DT33" s="210"/>
      <c r="DU33" s="210"/>
      <c r="DV33" s="210"/>
      <c r="DW33" s="210"/>
      <c r="DX33" s="210"/>
      <c r="DY33" s="210"/>
      <c r="DZ33" s="210"/>
      <c r="EA33" s="210"/>
      <c r="EB33" s="210"/>
      <c r="EC33" s="210"/>
      <c r="ED33" s="210"/>
      <c r="EE33" s="210"/>
      <c r="EF33" s="210"/>
      <c r="EG33" s="210"/>
      <c r="EH33" s="210"/>
      <c r="EI33" s="210"/>
      <c r="EJ33" s="210"/>
      <c r="EK33" s="210"/>
      <c r="EL33" s="210"/>
      <c r="EM33" s="210"/>
      <c r="EN33" s="210"/>
      <c r="EO33" s="210"/>
      <c r="EP33" s="210"/>
      <c r="EQ33" s="210"/>
      <c r="ER33" s="210"/>
      <c r="ES33" s="210"/>
      <c r="ET33" s="210"/>
      <c r="EU33" s="210"/>
      <c r="EV33" s="210"/>
      <c r="EW33" s="210"/>
      <c r="EX33" s="210"/>
      <c r="EY33" s="210"/>
      <c r="EZ33" s="210"/>
      <c r="FA33" s="210"/>
    </row>
    <row r="34" spans="1:157" s="187" customFormat="1" ht="13.5">
      <c r="A34" s="184"/>
      <c r="B34" s="185"/>
      <c r="C34" s="185"/>
      <c r="D34" s="185"/>
      <c r="E34" s="185"/>
      <c r="F34" s="185"/>
      <c r="G34" s="185"/>
      <c r="H34" s="185"/>
      <c r="I34" s="185"/>
      <c r="J34" s="186"/>
      <c r="AR34" s="225"/>
      <c r="AS34" s="225"/>
      <c r="AT34" s="225"/>
      <c r="AU34" s="225"/>
      <c r="AV34" s="225"/>
      <c r="AW34" s="225"/>
      <c r="AX34" s="225"/>
      <c r="AY34" s="225"/>
      <c r="AZ34" s="225"/>
      <c r="BA34" s="210"/>
      <c r="BB34" s="210"/>
      <c r="BC34" s="210"/>
      <c r="BD34" s="210"/>
      <c r="BE34" s="210"/>
      <c r="BF34" s="210"/>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C34" s="210"/>
      <c r="CD34" s="210"/>
      <c r="CE34" s="210"/>
      <c r="CF34" s="210"/>
      <c r="CG34" s="210"/>
      <c r="CH34" s="210"/>
      <c r="CI34" s="210"/>
      <c r="CJ34" s="210"/>
      <c r="CK34" s="210"/>
      <c r="CL34" s="210"/>
      <c r="CM34" s="210"/>
      <c r="CN34" s="210"/>
      <c r="CO34" s="204"/>
      <c r="CP34" s="210"/>
      <c r="CQ34" s="210"/>
      <c r="CR34" s="210"/>
      <c r="CS34" s="210"/>
      <c r="CT34" s="210"/>
      <c r="CU34" s="210"/>
      <c r="CV34" s="210"/>
      <c r="CW34" s="210"/>
      <c r="CX34" s="210"/>
      <c r="CY34" s="210"/>
      <c r="CZ34" s="210"/>
      <c r="DA34" s="210"/>
      <c r="DB34" s="210"/>
      <c r="DC34" s="210"/>
      <c r="DD34" s="210"/>
      <c r="DE34" s="210"/>
      <c r="DF34" s="210"/>
      <c r="DG34" s="210"/>
      <c r="DH34" s="210"/>
      <c r="DI34" s="210"/>
      <c r="DJ34" s="210"/>
      <c r="DK34" s="210"/>
      <c r="DL34" s="210"/>
      <c r="DM34" s="210"/>
      <c r="DN34" s="210"/>
      <c r="DO34" s="210"/>
      <c r="DP34" s="210"/>
      <c r="DQ34" s="210"/>
      <c r="DR34" s="210"/>
      <c r="DS34" s="210"/>
      <c r="DT34" s="210"/>
      <c r="DU34" s="210"/>
      <c r="DV34" s="210"/>
      <c r="DW34" s="210"/>
      <c r="DX34" s="210"/>
      <c r="DY34" s="210"/>
      <c r="DZ34" s="210"/>
      <c r="EA34" s="210"/>
      <c r="EB34" s="210"/>
      <c r="EC34" s="210"/>
      <c r="ED34" s="210"/>
      <c r="EE34" s="210"/>
      <c r="EF34" s="210"/>
      <c r="EG34" s="210"/>
      <c r="EH34" s="210"/>
      <c r="EI34" s="210"/>
      <c r="EJ34" s="210"/>
      <c r="EK34" s="210"/>
      <c r="EL34" s="210"/>
      <c r="EM34" s="210"/>
      <c r="EN34" s="210"/>
      <c r="EO34" s="210"/>
      <c r="EP34" s="210"/>
      <c r="EQ34" s="210"/>
      <c r="ER34" s="210"/>
      <c r="ES34" s="210"/>
      <c r="ET34" s="210"/>
      <c r="EU34" s="210"/>
      <c r="EV34" s="210"/>
      <c r="EW34" s="210"/>
      <c r="EX34" s="210"/>
      <c r="EY34" s="210"/>
      <c r="EZ34" s="210"/>
      <c r="FA34" s="210"/>
    </row>
    <row r="35" spans="2:93" ht="19.5" customHeight="1">
      <c r="B35" s="514" t="s">
        <v>169</v>
      </c>
      <c r="C35" s="514"/>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5"/>
      <c r="AK35" s="145"/>
      <c r="AL35" s="145"/>
      <c r="AM35" s="145"/>
      <c r="AN35" s="145"/>
      <c r="AO35" s="145"/>
      <c r="AP35" s="145"/>
      <c r="CO35" s="203"/>
    </row>
    <row r="36" ht="12.75" customHeight="1" thickBot="1">
      <c r="CO36" s="203"/>
    </row>
    <row r="37" spans="2:93" ht="24.75" customHeight="1">
      <c r="B37" s="9" t="s">
        <v>2324</v>
      </c>
      <c r="J37" s="643" t="s">
        <v>4273</v>
      </c>
      <c r="K37" s="644"/>
      <c r="L37" s="644"/>
      <c r="M37" s="644"/>
      <c r="N37" s="644"/>
      <c r="O37" s="644"/>
      <c r="P37" s="644"/>
      <c r="Q37" s="644"/>
      <c r="R37" s="644"/>
      <c r="S37" s="644"/>
      <c r="T37" s="645"/>
      <c r="BA37" s="188">
        <f>IF(J37="選択してください",3,"")</f>
        <v>3</v>
      </c>
      <c r="CO37" s="203"/>
    </row>
    <row r="38" ht="4.5" customHeight="1">
      <c r="CO38" s="203"/>
    </row>
    <row r="39" ht="4.5" customHeight="1">
      <c r="CO39" s="203"/>
    </row>
    <row r="40" ht="4.5" customHeight="1" thickBot="1">
      <c r="CO40" s="203"/>
    </row>
    <row r="41" spans="2:93" ht="24.75" customHeight="1">
      <c r="B41" s="9" t="s">
        <v>2271</v>
      </c>
      <c r="J41" s="647" t="s">
        <v>4273</v>
      </c>
      <c r="K41" s="648"/>
      <c r="L41" s="648"/>
      <c r="M41" s="648"/>
      <c r="N41" s="648"/>
      <c r="O41" s="648"/>
      <c r="P41" s="648"/>
      <c r="Q41" s="648"/>
      <c r="R41" s="648"/>
      <c r="S41" s="648"/>
      <c r="T41" s="648"/>
      <c r="U41" s="648"/>
      <c r="V41" s="648"/>
      <c r="W41" s="648"/>
      <c r="X41" s="648"/>
      <c r="Y41" s="648"/>
      <c r="Z41" s="648"/>
      <c r="AA41" s="648"/>
      <c r="AB41" s="648"/>
      <c r="AC41" s="648"/>
      <c r="AD41" s="648"/>
      <c r="AE41" s="648"/>
      <c r="AF41" s="648"/>
      <c r="AG41" s="648"/>
      <c r="AH41" s="648"/>
      <c r="AI41" s="648"/>
      <c r="AJ41" s="648"/>
      <c r="AK41" s="648"/>
      <c r="AL41" s="648"/>
      <c r="AM41" s="649"/>
      <c r="BA41" s="188">
        <f>IF(J41="選択してください",3,"")</f>
        <v>3</v>
      </c>
      <c r="CO41" s="203"/>
    </row>
    <row r="42" ht="4.5" customHeight="1">
      <c r="CO42" s="203"/>
    </row>
    <row r="43" ht="4.5" customHeight="1">
      <c r="CO43" s="203"/>
    </row>
    <row r="44" spans="2:93" ht="24.75" customHeight="1">
      <c r="B44" s="9" t="s">
        <v>2272</v>
      </c>
      <c r="J44" s="646">
        <f>IF(J41="","",VLOOKUP(J41,list!A2:list!B2788,2,0))</f>
        <v>0</v>
      </c>
      <c r="K44" s="646"/>
      <c r="L44" s="646"/>
      <c r="M44" s="646"/>
      <c r="N44" s="10"/>
      <c r="CO44" s="203"/>
    </row>
    <row r="45" ht="4.5" customHeight="1">
      <c r="CO45" s="203"/>
    </row>
    <row r="46" spans="22:93" ht="4.5" customHeight="1" thickBot="1">
      <c r="V46" s="11"/>
      <c r="CO46" s="203"/>
    </row>
    <row r="47" spans="2:93" ht="24.75" customHeight="1">
      <c r="B47" s="9" t="s">
        <v>2273</v>
      </c>
      <c r="J47" s="652"/>
      <c r="K47" s="653"/>
      <c r="L47" s="653"/>
      <c r="M47" s="653"/>
      <c r="N47" s="653"/>
      <c r="O47" s="653"/>
      <c r="P47" s="653"/>
      <c r="Q47" s="653"/>
      <c r="R47" s="653"/>
      <c r="S47" s="653"/>
      <c r="T47" s="653"/>
      <c r="U47" s="653"/>
      <c r="V47" s="653"/>
      <c r="W47" s="653"/>
      <c r="X47" s="653"/>
      <c r="Y47" s="653"/>
      <c r="Z47" s="653"/>
      <c r="AA47" s="654"/>
      <c r="BA47" s="188">
        <f>IF(J47="",3,"")</f>
        <v>3</v>
      </c>
      <c r="CO47" s="203"/>
    </row>
    <row r="48" ht="4.5" customHeight="1">
      <c r="CO48" s="203"/>
    </row>
    <row r="49" ht="4.5" customHeight="1" thickBot="1">
      <c r="CO49" s="203"/>
    </row>
    <row r="50" spans="2:93" ht="24.75" customHeight="1">
      <c r="B50" s="9" t="s">
        <v>2274</v>
      </c>
      <c r="J50" s="652">
        <f>PHONETIC(J47)</f>
      </c>
      <c r="K50" s="653"/>
      <c r="L50" s="653"/>
      <c r="M50" s="653"/>
      <c r="N50" s="653"/>
      <c r="O50" s="653"/>
      <c r="P50" s="653"/>
      <c r="Q50" s="653"/>
      <c r="R50" s="653"/>
      <c r="S50" s="653"/>
      <c r="T50" s="653"/>
      <c r="U50" s="653"/>
      <c r="V50" s="653"/>
      <c r="W50" s="653"/>
      <c r="X50" s="653"/>
      <c r="Y50" s="653"/>
      <c r="Z50" s="653"/>
      <c r="AA50" s="654"/>
      <c r="BA50" s="188">
        <f>IF(J50="",3)</f>
        <v>3</v>
      </c>
      <c r="CO50" s="203"/>
    </row>
    <row r="51" ht="4.5" customHeight="1">
      <c r="CO51" s="203"/>
    </row>
    <row r="52" ht="4.5" customHeight="1" thickBot="1">
      <c r="CO52" s="203"/>
    </row>
    <row r="53" spans="2:93" ht="24.75" customHeight="1">
      <c r="B53" s="9" t="s">
        <v>2275</v>
      </c>
      <c r="J53" s="637"/>
      <c r="K53" s="638"/>
      <c r="L53" s="638"/>
      <c r="M53" s="639"/>
      <c r="N53" s="12" t="s">
        <v>2276</v>
      </c>
      <c r="O53" s="637"/>
      <c r="P53" s="638"/>
      <c r="Q53" s="638"/>
      <c r="R53" s="639"/>
      <c r="S53" s="12" t="s">
        <v>4330</v>
      </c>
      <c r="T53" s="637"/>
      <c r="U53" s="638"/>
      <c r="V53" s="638"/>
      <c r="W53" s="639"/>
      <c r="BA53" s="188">
        <f>IF(LEN(J53)+LEN(O53)+LEN(W53)=0,3,"")</f>
        <v>3</v>
      </c>
      <c r="CO53" s="203"/>
    </row>
    <row r="54" spans="10:93" ht="4.5" customHeight="1">
      <c r="J54" s="188"/>
      <c r="K54" s="188"/>
      <c r="L54" s="188"/>
      <c r="M54" s="188"/>
      <c r="N54" s="188"/>
      <c r="O54" s="188"/>
      <c r="P54" s="188"/>
      <c r="Q54" s="188"/>
      <c r="R54" s="188"/>
      <c r="S54" s="188"/>
      <c r="T54" s="188"/>
      <c r="U54" s="188"/>
      <c r="V54" s="188"/>
      <c r="W54" s="188"/>
      <c r="CO54" s="203"/>
    </row>
    <row r="55" ht="4.5" customHeight="1">
      <c r="CO55" s="203"/>
    </row>
    <row r="56" spans="1:157" s="4" customFormat="1" ht="19.5" customHeight="1">
      <c r="A56" s="324">
        <f>IF($J$41="選択してください","","("&amp;$J$44&amp;" "&amp;$J$41&amp;")")</f>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379" t="s">
        <v>1273</v>
      </c>
      <c r="AN56" s="380"/>
      <c r="AO56" s="380"/>
      <c r="AP56" s="380"/>
      <c r="AQ56" s="381"/>
      <c r="AR56" s="228" t="s">
        <v>5589</v>
      </c>
      <c r="AS56" s="228"/>
      <c r="AT56" s="228"/>
      <c r="AU56" s="228"/>
      <c r="AV56" s="228"/>
      <c r="AW56" s="228"/>
      <c r="AX56" s="228"/>
      <c r="AY56" s="228"/>
      <c r="AZ56" s="228">
        <f>COUNTIF(AR73:AV97,3)</f>
        <v>0</v>
      </c>
      <c r="BA56" s="227"/>
      <c r="BB56" s="227"/>
      <c r="BC56" s="227"/>
      <c r="BD56" s="227"/>
      <c r="BE56" s="227"/>
      <c r="BF56" s="227"/>
      <c r="BG56" s="227"/>
      <c r="BH56" s="227"/>
      <c r="BI56" s="227"/>
      <c r="BJ56" s="227"/>
      <c r="BK56" s="228"/>
      <c r="BL56" s="228"/>
      <c r="BM56" s="228"/>
      <c r="BN56" s="228"/>
      <c r="BO56" s="228"/>
      <c r="BP56" s="228"/>
      <c r="BQ56" s="228"/>
      <c r="BR56" s="228"/>
      <c r="BS56" s="228"/>
      <c r="BT56" s="228"/>
      <c r="BU56" s="228"/>
      <c r="BV56" s="228"/>
      <c r="BW56" s="228"/>
      <c r="BX56" s="228"/>
      <c r="BY56" s="228"/>
      <c r="BZ56" s="228"/>
      <c r="CA56" s="228"/>
      <c r="CB56" s="228"/>
      <c r="CC56" s="228"/>
      <c r="CD56" s="228"/>
      <c r="CE56" s="228"/>
      <c r="CF56" s="228"/>
      <c r="CG56" s="228"/>
      <c r="CH56" s="228"/>
      <c r="CI56" s="228"/>
      <c r="CJ56" s="228"/>
      <c r="CK56" s="228"/>
      <c r="CL56" s="228"/>
      <c r="CM56" s="228"/>
      <c r="CN56" s="228"/>
      <c r="CO56" s="203"/>
      <c r="CP56" s="229"/>
      <c r="CQ56" s="229"/>
      <c r="CR56" s="229"/>
      <c r="CS56" s="229"/>
      <c r="CT56" s="229"/>
      <c r="CU56" s="229"/>
      <c r="CV56" s="229"/>
      <c r="CW56" s="229"/>
      <c r="CX56" s="229"/>
      <c r="CY56" s="229"/>
      <c r="CZ56" s="229"/>
      <c r="DA56" s="229"/>
      <c r="DB56" s="229"/>
      <c r="DC56" s="229"/>
      <c r="DD56" s="229"/>
      <c r="DE56" s="229"/>
      <c r="DF56" s="229"/>
      <c r="DG56" s="229"/>
      <c r="DH56" s="229"/>
      <c r="DI56" s="229"/>
      <c r="DJ56" s="229"/>
      <c r="DK56" s="229"/>
      <c r="DL56" s="229"/>
      <c r="DM56" s="229"/>
      <c r="DN56" s="104"/>
      <c r="DO56" s="104"/>
      <c r="DP56" s="104"/>
      <c r="DQ56" s="104"/>
      <c r="DR56" s="104"/>
      <c r="DS56" s="104"/>
      <c r="DT56" s="104"/>
      <c r="DU56" s="104"/>
      <c r="DV56" s="104"/>
      <c r="DW56" s="104"/>
      <c r="DX56" s="104"/>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row>
    <row r="57" spans="1:94" ht="19.5" customHeight="1">
      <c r="A57" s="16"/>
      <c r="B57" s="16" t="s">
        <v>2277</v>
      </c>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382"/>
      <c r="AN57" s="383"/>
      <c r="AO57" s="383"/>
      <c r="AP57" s="383"/>
      <c r="AQ57" s="384"/>
      <c r="AR57" s="225" t="s">
        <v>5590</v>
      </c>
      <c r="AZ57" s="225">
        <v>0</v>
      </c>
      <c r="CO57" s="203"/>
      <c r="CP57" s="229" t="s">
        <v>2469</v>
      </c>
    </row>
    <row r="58" spans="1:120" ht="4.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328"/>
      <c r="AN58" s="328"/>
      <c r="AO58" s="328"/>
      <c r="AP58" s="328"/>
      <c r="AQ58" s="328"/>
      <c r="CO58" s="203"/>
      <c r="CQ58" s="414" t="s">
        <v>2628</v>
      </c>
      <c r="CR58" s="415"/>
      <c r="CS58" s="415"/>
      <c r="CT58" s="415"/>
      <c r="CU58" s="415"/>
      <c r="CV58" s="415"/>
      <c r="CW58" s="415"/>
      <c r="CX58" s="415"/>
      <c r="CY58" s="415"/>
      <c r="CZ58" s="415"/>
      <c r="DA58" s="415"/>
      <c r="DB58" s="415"/>
      <c r="DC58" s="415"/>
      <c r="DD58" s="415"/>
      <c r="DE58" s="415"/>
      <c r="DF58" s="415"/>
      <c r="DG58" s="415"/>
      <c r="DH58" s="415"/>
      <c r="DI58" s="415"/>
      <c r="DJ58" s="415"/>
      <c r="DK58" s="415"/>
      <c r="DL58" s="415"/>
      <c r="DM58" s="415"/>
      <c r="DN58" s="415"/>
      <c r="DO58" s="415"/>
      <c r="DP58" s="416"/>
    </row>
    <row r="59" spans="1:157" s="1" customFormat="1" ht="15" customHeight="1" thickBot="1">
      <c r="A59" s="13"/>
      <c r="B59" s="13"/>
      <c r="C59" s="627" t="s">
        <v>2323</v>
      </c>
      <c r="D59" s="628"/>
      <c r="E59" s="628"/>
      <c r="F59" s="628"/>
      <c r="G59" s="628" t="s">
        <v>2286</v>
      </c>
      <c r="H59" s="628"/>
      <c r="I59" s="628"/>
      <c r="J59" s="628"/>
      <c r="K59" s="628" t="s">
        <v>2287</v>
      </c>
      <c r="L59" s="628"/>
      <c r="M59" s="628"/>
      <c r="N59" s="628"/>
      <c r="O59" s="628" t="s">
        <v>2288</v>
      </c>
      <c r="P59" s="628"/>
      <c r="Q59" s="628"/>
      <c r="R59" s="628"/>
      <c r="S59" s="628" t="s">
        <v>2289</v>
      </c>
      <c r="T59" s="628"/>
      <c r="U59" s="628"/>
      <c r="V59" s="628"/>
      <c r="W59" s="628" t="s">
        <v>2290</v>
      </c>
      <c r="X59" s="628"/>
      <c r="Y59" s="628"/>
      <c r="Z59" s="628"/>
      <c r="AA59" s="628" t="s">
        <v>2291</v>
      </c>
      <c r="AB59" s="628"/>
      <c r="AC59" s="628"/>
      <c r="AD59" s="628"/>
      <c r="AE59" s="628" t="s">
        <v>2292</v>
      </c>
      <c r="AF59" s="628"/>
      <c r="AG59" s="628"/>
      <c r="AH59" s="628"/>
      <c r="AI59" s="628" t="s">
        <v>2293</v>
      </c>
      <c r="AJ59" s="628"/>
      <c r="AK59" s="628"/>
      <c r="AL59" s="629"/>
      <c r="AM59" s="13"/>
      <c r="AN59" s="13"/>
      <c r="AO59" s="13"/>
      <c r="AP59" s="13"/>
      <c r="AQ59" s="13"/>
      <c r="AR59" s="231"/>
      <c r="AS59" s="231"/>
      <c r="AT59" s="231"/>
      <c r="AU59" s="231"/>
      <c r="AV59" s="231"/>
      <c r="AW59" s="231" t="s">
        <v>1557</v>
      </c>
      <c r="AX59" s="231"/>
      <c r="AY59" s="231"/>
      <c r="AZ59" s="231"/>
      <c r="BA59" s="230"/>
      <c r="BB59" s="230"/>
      <c r="BC59" s="230"/>
      <c r="BD59" s="230"/>
      <c r="BE59" s="230"/>
      <c r="BF59" s="230"/>
      <c r="BG59" s="230"/>
      <c r="BH59" s="230"/>
      <c r="BI59" s="230"/>
      <c r="BJ59" s="230"/>
      <c r="BK59" s="231"/>
      <c r="BL59" s="231"/>
      <c r="BM59" s="231"/>
      <c r="BN59" s="231"/>
      <c r="BO59" s="231"/>
      <c r="BP59" s="231"/>
      <c r="BQ59" s="231"/>
      <c r="BR59" s="231"/>
      <c r="BS59" s="231"/>
      <c r="BT59" s="231"/>
      <c r="BU59" s="231"/>
      <c r="BV59" s="231"/>
      <c r="BW59" s="231"/>
      <c r="BX59" s="231"/>
      <c r="BY59" s="231"/>
      <c r="BZ59" s="231"/>
      <c r="CA59" s="231"/>
      <c r="CB59" s="231"/>
      <c r="CC59" s="231"/>
      <c r="CD59" s="231"/>
      <c r="CE59" s="231"/>
      <c r="CF59" s="231"/>
      <c r="CG59" s="231"/>
      <c r="CH59" s="231"/>
      <c r="CI59" s="231"/>
      <c r="CJ59" s="231"/>
      <c r="CK59" s="231"/>
      <c r="CL59" s="231"/>
      <c r="CM59" s="231"/>
      <c r="CN59" s="231"/>
      <c r="CO59" s="232"/>
      <c r="CP59" s="233"/>
      <c r="CQ59" s="446"/>
      <c r="CR59" s="447"/>
      <c r="CS59" s="447"/>
      <c r="CT59" s="447"/>
      <c r="CU59" s="447"/>
      <c r="CV59" s="447"/>
      <c r="CW59" s="447"/>
      <c r="CX59" s="447"/>
      <c r="CY59" s="447"/>
      <c r="CZ59" s="447"/>
      <c r="DA59" s="447"/>
      <c r="DB59" s="447"/>
      <c r="DC59" s="447"/>
      <c r="DD59" s="447"/>
      <c r="DE59" s="447"/>
      <c r="DF59" s="447"/>
      <c r="DG59" s="447"/>
      <c r="DH59" s="447"/>
      <c r="DI59" s="447"/>
      <c r="DJ59" s="447"/>
      <c r="DK59" s="447"/>
      <c r="DL59" s="447"/>
      <c r="DM59" s="447"/>
      <c r="DN59" s="447"/>
      <c r="DO59" s="447"/>
      <c r="DP59" s="448"/>
      <c r="DQ59" s="22"/>
      <c r="DR59" s="22"/>
      <c r="DS59" s="22"/>
      <c r="DT59" s="22"/>
      <c r="DU59" s="22"/>
      <c r="DV59" s="22"/>
      <c r="DW59" s="22"/>
      <c r="DX59" s="22"/>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row>
    <row r="60" spans="1:157" s="1" customFormat="1" ht="19.5" customHeight="1" thickBot="1">
      <c r="A60" s="13"/>
      <c r="B60" s="13"/>
      <c r="C60" s="614" t="s">
        <v>2278</v>
      </c>
      <c r="D60" s="615"/>
      <c r="E60" s="615"/>
      <c r="F60" s="615"/>
      <c r="G60" s="618" t="s">
        <v>2280</v>
      </c>
      <c r="H60" s="615"/>
      <c r="I60" s="615"/>
      <c r="J60" s="615"/>
      <c r="K60" s="618" t="s">
        <v>2279</v>
      </c>
      <c r="L60" s="615"/>
      <c r="M60" s="615"/>
      <c r="N60" s="615"/>
      <c r="O60" s="618" t="s">
        <v>2281</v>
      </c>
      <c r="P60" s="615"/>
      <c r="Q60" s="615"/>
      <c r="R60" s="615"/>
      <c r="S60" s="619" t="s">
        <v>1556</v>
      </c>
      <c r="T60" s="620"/>
      <c r="U60" s="620"/>
      <c r="V60" s="620"/>
      <c r="W60" s="618" t="s">
        <v>2282</v>
      </c>
      <c r="X60" s="615"/>
      <c r="Y60" s="615"/>
      <c r="Z60" s="615"/>
      <c r="AA60" s="618" t="s">
        <v>2283</v>
      </c>
      <c r="AB60" s="615"/>
      <c r="AC60" s="615"/>
      <c r="AD60" s="615"/>
      <c r="AE60" s="618" t="s">
        <v>2294</v>
      </c>
      <c r="AF60" s="615"/>
      <c r="AG60" s="615"/>
      <c r="AH60" s="615"/>
      <c r="AI60" s="618" t="s">
        <v>2295</v>
      </c>
      <c r="AJ60" s="615"/>
      <c r="AK60" s="615"/>
      <c r="AL60" s="650"/>
      <c r="AM60" s="13"/>
      <c r="AN60" s="13"/>
      <c r="AO60" s="13"/>
      <c r="AP60" s="13"/>
      <c r="AQ60" s="13"/>
      <c r="AR60" s="231"/>
      <c r="AS60" s="231"/>
      <c r="AT60" s="231"/>
      <c r="AU60" s="231"/>
      <c r="AV60" s="231"/>
      <c r="AW60" s="265">
        <f>VLOOKUP(AS65,list!E2:F15,2)</f>
        <v>0</v>
      </c>
      <c r="AX60" s="266"/>
      <c r="AY60" s="231"/>
      <c r="AZ60" s="231"/>
      <c r="BA60" s="230"/>
      <c r="BB60" s="230"/>
      <c r="BC60" s="230"/>
      <c r="BD60" s="230"/>
      <c r="BE60" s="230"/>
      <c r="BF60" s="230"/>
      <c r="BG60" s="230"/>
      <c r="BH60" s="230"/>
      <c r="BI60" s="230"/>
      <c r="BJ60" s="230"/>
      <c r="BK60" s="231"/>
      <c r="BL60" s="231"/>
      <c r="BM60" s="231"/>
      <c r="BN60" s="231"/>
      <c r="BO60" s="231"/>
      <c r="BP60" s="231"/>
      <c r="BQ60" s="231"/>
      <c r="BR60" s="231"/>
      <c r="BS60" s="231"/>
      <c r="BT60" s="231"/>
      <c r="BU60" s="231"/>
      <c r="BV60" s="231"/>
      <c r="BW60" s="231"/>
      <c r="BX60" s="231"/>
      <c r="BY60" s="231"/>
      <c r="BZ60" s="231"/>
      <c r="CA60" s="231"/>
      <c r="CB60" s="231"/>
      <c r="CC60" s="231"/>
      <c r="CD60" s="231"/>
      <c r="CE60" s="231"/>
      <c r="CF60" s="231"/>
      <c r="CG60" s="231"/>
      <c r="CH60" s="231"/>
      <c r="CI60" s="231"/>
      <c r="CJ60" s="231"/>
      <c r="CK60" s="231"/>
      <c r="CL60" s="231"/>
      <c r="CM60" s="231"/>
      <c r="CN60" s="231"/>
      <c r="CO60" s="232"/>
      <c r="CP60" s="233"/>
      <c r="CQ60" s="417"/>
      <c r="CR60" s="418"/>
      <c r="CS60" s="418"/>
      <c r="CT60" s="418"/>
      <c r="CU60" s="418"/>
      <c r="CV60" s="418"/>
      <c r="CW60" s="418"/>
      <c r="CX60" s="418"/>
      <c r="CY60" s="418"/>
      <c r="CZ60" s="418"/>
      <c r="DA60" s="418"/>
      <c r="DB60" s="418"/>
      <c r="DC60" s="418"/>
      <c r="DD60" s="418"/>
      <c r="DE60" s="418"/>
      <c r="DF60" s="418"/>
      <c r="DG60" s="418"/>
      <c r="DH60" s="418"/>
      <c r="DI60" s="418"/>
      <c r="DJ60" s="418"/>
      <c r="DK60" s="418"/>
      <c r="DL60" s="418"/>
      <c r="DM60" s="418"/>
      <c r="DN60" s="418"/>
      <c r="DO60" s="418"/>
      <c r="DP60" s="419"/>
      <c r="DQ60" s="22"/>
      <c r="DR60" s="22"/>
      <c r="DS60" s="22"/>
      <c r="DT60" s="22"/>
      <c r="DU60" s="22"/>
      <c r="DV60" s="22"/>
      <c r="DW60" s="22"/>
      <c r="DX60" s="22"/>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row>
    <row r="61" spans="1:157" s="1" customFormat="1" ht="19.5" customHeight="1">
      <c r="A61" s="13"/>
      <c r="B61" s="13"/>
      <c r="C61" s="616"/>
      <c r="D61" s="617"/>
      <c r="E61" s="617"/>
      <c r="F61" s="617"/>
      <c r="G61" s="617"/>
      <c r="H61" s="617"/>
      <c r="I61" s="617"/>
      <c r="J61" s="617"/>
      <c r="K61" s="617"/>
      <c r="L61" s="617"/>
      <c r="M61" s="617"/>
      <c r="N61" s="617"/>
      <c r="O61" s="617"/>
      <c r="P61" s="617"/>
      <c r="Q61" s="617"/>
      <c r="R61" s="617"/>
      <c r="S61" s="621"/>
      <c r="T61" s="621"/>
      <c r="U61" s="621"/>
      <c r="V61" s="621"/>
      <c r="W61" s="617"/>
      <c r="X61" s="617"/>
      <c r="Y61" s="617"/>
      <c r="Z61" s="617"/>
      <c r="AA61" s="617"/>
      <c r="AB61" s="617"/>
      <c r="AC61" s="617"/>
      <c r="AD61" s="617"/>
      <c r="AE61" s="617"/>
      <c r="AF61" s="617"/>
      <c r="AG61" s="617"/>
      <c r="AH61" s="617"/>
      <c r="AI61" s="617"/>
      <c r="AJ61" s="617"/>
      <c r="AK61" s="617"/>
      <c r="AL61" s="651"/>
      <c r="AM61" s="13"/>
      <c r="AN61" s="13"/>
      <c r="AO61" s="13"/>
      <c r="AP61" s="13"/>
      <c r="AQ61" s="13"/>
      <c r="AR61" s="231"/>
      <c r="AS61" s="231"/>
      <c r="AT61" s="231"/>
      <c r="AU61" s="231"/>
      <c r="AV61" s="231"/>
      <c r="AW61" s="231"/>
      <c r="AX61" s="231"/>
      <c r="AY61" s="231"/>
      <c r="AZ61" s="231"/>
      <c r="BA61" s="230"/>
      <c r="BB61" s="230"/>
      <c r="BC61" s="230"/>
      <c r="BD61" s="230"/>
      <c r="BE61" s="230"/>
      <c r="BF61" s="230"/>
      <c r="BG61" s="230"/>
      <c r="BH61" s="230"/>
      <c r="BI61" s="230"/>
      <c r="BJ61" s="230"/>
      <c r="BK61" s="231"/>
      <c r="BL61" s="231"/>
      <c r="BM61" s="231"/>
      <c r="BN61" s="231"/>
      <c r="BO61" s="231"/>
      <c r="BP61" s="231"/>
      <c r="BQ61" s="231"/>
      <c r="BR61" s="231"/>
      <c r="BS61" s="231"/>
      <c r="BT61" s="231"/>
      <c r="BU61" s="231"/>
      <c r="BV61" s="231"/>
      <c r="BW61" s="231"/>
      <c r="BX61" s="231"/>
      <c r="BY61" s="231"/>
      <c r="BZ61" s="231"/>
      <c r="CA61" s="231"/>
      <c r="CB61" s="231"/>
      <c r="CC61" s="231"/>
      <c r="CD61" s="231"/>
      <c r="CE61" s="231"/>
      <c r="CF61" s="231"/>
      <c r="CG61" s="231"/>
      <c r="CH61" s="231"/>
      <c r="CI61" s="231"/>
      <c r="CJ61" s="231"/>
      <c r="CK61" s="231"/>
      <c r="CL61" s="231"/>
      <c r="CM61" s="231"/>
      <c r="CN61" s="231"/>
      <c r="CO61" s="232"/>
      <c r="CP61" s="233"/>
      <c r="CQ61" s="233"/>
      <c r="CR61" s="233"/>
      <c r="CS61" s="233"/>
      <c r="CT61" s="233"/>
      <c r="CU61" s="233"/>
      <c r="CV61" s="233"/>
      <c r="CW61" s="233"/>
      <c r="CX61" s="233"/>
      <c r="CY61" s="233"/>
      <c r="CZ61" s="233"/>
      <c r="DA61" s="233"/>
      <c r="DB61" s="233"/>
      <c r="DC61" s="233"/>
      <c r="DD61" s="233"/>
      <c r="DE61" s="233"/>
      <c r="DF61" s="233"/>
      <c r="DG61" s="233"/>
      <c r="DH61" s="233"/>
      <c r="DI61" s="233"/>
      <c r="DJ61" s="233"/>
      <c r="DK61" s="233"/>
      <c r="DL61" s="233"/>
      <c r="DM61" s="233"/>
      <c r="DN61" s="22"/>
      <c r="DO61" s="22"/>
      <c r="DP61" s="22"/>
      <c r="DQ61" s="22"/>
      <c r="DR61" s="22"/>
      <c r="DS61" s="22"/>
      <c r="DT61" s="22"/>
      <c r="DU61" s="22"/>
      <c r="DV61" s="22"/>
      <c r="DW61" s="22"/>
      <c r="DX61" s="22"/>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row>
    <row r="62" ht="4.5" customHeight="1">
      <c r="CO62" s="203"/>
    </row>
    <row r="63" spans="1:157" s="1" customFormat="1" ht="15" customHeight="1">
      <c r="A63" s="13"/>
      <c r="B63" s="13"/>
      <c r="C63" s="627" t="s">
        <v>2297</v>
      </c>
      <c r="D63" s="628"/>
      <c r="E63" s="628"/>
      <c r="F63" s="628"/>
      <c r="G63" s="628" t="s">
        <v>2320</v>
      </c>
      <c r="H63" s="628"/>
      <c r="I63" s="628"/>
      <c r="J63" s="628"/>
      <c r="K63" s="628" t="s">
        <v>2321</v>
      </c>
      <c r="L63" s="628"/>
      <c r="M63" s="628"/>
      <c r="N63" s="628"/>
      <c r="O63" s="628" t="s">
        <v>2322</v>
      </c>
      <c r="P63" s="628"/>
      <c r="Q63" s="628"/>
      <c r="R63" s="629"/>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231"/>
      <c r="AS63" s="231"/>
      <c r="AT63" s="231"/>
      <c r="AU63" s="231"/>
      <c r="AV63" s="231"/>
      <c r="AW63" s="231"/>
      <c r="AX63" s="231"/>
      <c r="AY63" s="231"/>
      <c r="AZ63" s="231"/>
      <c r="BA63" s="230"/>
      <c r="BB63" s="230"/>
      <c r="BC63" s="230"/>
      <c r="BD63" s="230"/>
      <c r="BE63" s="230"/>
      <c r="BF63" s="230"/>
      <c r="BG63" s="230"/>
      <c r="BH63" s="230"/>
      <c r="BI63" s="230"/>
      <c r="BJ63" s="230"/>
      <c r="BK63" s="231"/>
      <c r="BL63" s="231"/>
      <c r="BM63" s="231"/>
      <c r="BN63" s="231"/>
      <c r="BO63" s="231"/>
      <c r="BP63" s="231"/>
      <c r="BQ63" s="231"/>
      <c r="BR63" s="231"/>
      <c r="BS63" s="231"/>
      <c r="BT63" s="231"/>
      <c r="BU63" s="231"/>
      <c r="BV63" s="231"/>
      <c r="BW63" s="231"/>
      <c r="BX63" s="231"/>
      <c r="BY63" s="231"/>
      <c r="BZ63" s="231"/>
      <c r="CA63" s="231"/>
      <c r="CB63" s="231"/>
      <c r="CC63" s="231"/>
      <c r="CD63" s="231"/>
      <c r="CE63" s="231"/>
      <c r="CF63" s="231"/>
      <c r="CG63" s="231"/>
      <c r="CH63" s="231"/>
      <c r="CI63" s="231"/>
      <c r="CJ63" s="231"/>
      <c r="CK63" s="231"/>
      <c r="CL63" s="231"/>
      <c r="CM63" s="231"/>
      <c r="CN63" s="231"/>
      <c r="CO63" s="232"/>
      <c r="CP63" s="233"/>
      <c r="CQ63" s="233"/>
      <c r="CR63" s="233"/>
      <c r="CS63" s="233"/>
      <c r="CT63" s="233"/>
      <c r="CU63" s="233"/>
      <c r="CV63" s="233"/>
      <c r="CW63" s="233"/>
      <c r="CX63" s="233"/>
      <c r="CY63" s="233"/>
      <c r="CZ63" s="233"/>
      <c r="DA63" s="233"/>
      <c r="DB63" s="233"/>
      <c r="DC63" s="233"/>
      <c r="DD63" s="233"/>
      <c r="DE63" s="233"/>
      <c r="DF63" s="233"/>
      <c r="DG63" s="233"/>
      <c r="DH63" s="233"/>
      <c r="DI63" s="233"/>
      <c r="DJ63" s="233"/>
      <c r="DK63" s="233"/>
      <c r="DL63" s="233"/>
      <c r="DM63" s="233"/>
      <c r="DN63" s="22"/>
      <c r="DO63" s="22"/>
      <c r="DP63" s="22"/>
      <c r="DQ63" s="22"/>
      <c r="DR63" s="22"/>
      <c r="DS63" s="22"/>
      <c r="DT63" s="22"/>
      <c r="DU63" s="22"/>
      <c r="DV63" s="22"/>
      <c r="DW63" s="22"/>
      <c r="DX63" s="22"/>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row>
    <row r="64" spans="1:157" s="1" customFormat="1" ht="19.5" customHeight="1">
      <c r="A64" s="13"/>
      <c r="B64" s="13"/>
      <c r="C64" s="614" t="s">
        <v>2284</v>
      </c>
      <c r="D64" s="615"/>
      <c r="E64" s="615"/>
      <c r="F64" s="615"/>
      <c r="G64" s="618" t="s">
        <v>2285</v>
      </c>
      <c r="H64" s="615"/>
      <c r="I64" s="615"/>
      <c r="J64" s="615"/>
      <c r="K64" s="619" t="s">
        <v>438</v>
      </c>
      <c r="L64" s="620"/>
      <c r="M64" s="620"/>
      <c r="N64" s="620"/>
      <c r="O64" s="619" t="s">
        <v>2296</v>
      </c>
      <c r="P64" s="620"/>
      <c r="Q64" s="620"/>
      <c r="R64" s="622"/>
      <c r="S64" s="14"/>
      <c r="T64" s="15"/>
      <c r="U64" s="15"/>
      <c r="V64" s="15"/>
      <c r="W64" s="13"/>
      <c r="X64" s="13"/>
      <c r="Y64" s="13"/>
      <c r="Z64" s="13"/>
      <c r="AA64" s="13"/>
      <c r="AB64" s="13"/>
      <c r="AC64" s="13"/>
      <c r="AD64" s="13"/>
      <c r="AE64" s="13"/>
      <c r="AF64" s="13"/>
      <c r="AG64" s="13"/>
      <c r="AH64" s="13"/>
      <c r="AI64" s="13"/>
      <c r="AJ64" s="599">
        <f>VLOOKUP(AS64,list!E2:G16,3,0)</f>
        <v>0</v>
      </c>
      <c r="AK64" s="600"/>
      <c r="AL64" s="601"/>
      <c r="AM64" s="13"/>
      <c r="AN64" s="13"/>
      <c r="AO64" s="13"/>
      <c r="AP64" s="13"/>
      <c r="AQ64" s="13"/>
      <c r="AR64" s="231"/>
      <c r="AS64" s="231">
        <f>VLOOKUP(J44,list!B3:C2789,2,0)</f>
        <v>0</v>
      </c>
      <c r="AT64" s="231"/>
      <c r="AU64" s="231"/>
      <c r="AV64" s="231"/>
      <c r="AW64" s="231" t="s">
        <v>1555</v>
      </c>
      <c r="AX64" s="231"/>
      <c r="AY64" s="231"/>
      <c r="AZ64" s="231"/>
      <c r="BA64" s="230"/>
      <c r="BB64" s="230"/>
      <c r="BC64" s="230"/>
      <c r="BD64" s="230"/>
      <c r="BE64" s="230"/>
      <c r="BF64" s="230"/>
      <c r="BG64" s="230"/>
      <c r="BH64" s="230"/>
      <c r="BI64" s="230"/>
      <c r="BJ64" s="230"/>
      <c r="BK64" s="231"/>
      <c r="BL64" s="231"/>
      <c r="BM64" s="231"/>
      <c r="BN64" s="231"/>
      <c r="BO64" s="231"/>
      <c r="BP64" s="231"/>
      <c r="BQ64" s="231"/>
      <c r="BR64" s="231"/>
      <c r="BS64" s="231"/>
      <c r="BT64" s="231"/>
      <c r="BU64" s="231"/>
      <c r="BV64" s="231"/>
      <c r="BW64" s="231"/>
      <c r="BX64" s="231"/>
      <c r="BY64" s="231"/>
      <c r="BZ64" s="231"/>
      <c r="CA64" s="231"/>
      <c r="CB64" s="231"/>
      <c r="CC64" s="231"/>
      <c r="CD64" s="231"/>
      <c r="CE64" s="231"/>
      <c r="CF64" s="231"/>
      <c r="CG64" s="231"/>
      <c r="CH64" s="231"/>
      <c r="CI64" s="231"/>
      <c r="CJ64" s="231"/>
      <c r="CK64" s="231"/>
      <c r="CL64" s="231"/>
      <c r="CM64" s="231"/>
      <c r="CN64" s="231"/>
      <c r="CO64" s="232"/>
      <c r="CP64" s="233"/>
      <c r="CQ64" s="234"/>
      <c r="CR64" s="234"/>
      <c r="CS64" s="234"/>
      <c r="CT64" s="234"/>
      <c r="CU64" s="234"/>
      <c r="CV64" s="234"/>
      <c r="CW64" s="234"/>
      <c r="CX64" s="234"/>
      <c r="CY64" s="234"/>
      <c r="CZ64" s="234"/>
      <c r="DA64" s="234"/>
      <c r="DB64" s="234"/>
      <c r="DC64" s="234"/>
      <c r="DD64" s="234"/>
      <c r="DE64" s="234"/>
      <c r="DF64" s="234"/>
      <c r="DG64" s="233"/>
      <c r="DH64" s="233"/>
      <c r="DI64" s="233"/>
      <c r="DJ64" s="233"/>
      <c r="DK64" s="233"/>
      <c r="DL64" s="233"/>
      <c r="DM64" s="233"/>
      <c r="DN64" s="22"/>
      <c r="DO64" s="22"/>
      <c r="DP64" s="22"/>
      <c r="DQ64" s="22"/>
      <c r="DR64" s="22"/>
      <c r="DS64" s="22"/>
      <c r="DT64" s="22"/>
      <c r="DU64" s="22"/>
      <c r="DV64" s="22"/>
      <c r="DW64" s="22"/>
      <c r="DX64" s="22"/>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row>
    <row r="65" spans="1:157" s="1" customFormat="1" ht="19.5" customHeight="1">
      <c r="A65" s="13"/>
      <c r="B65" s="13"/>
      <c r="C65" s="616"/>
      <c r="D65" s="617"/>
      <c r="E65" s="617"/>
      <c r="F65" s="617"/>
      <c r="G65" s="617"/>
      <c r="H65" s="617"/>
      <c r="I65" s="617"/>
      <c r="J65" s="617"/>
      <c r="K65" s="621"/>
      <c r="L65" s="621"/>
      <c r="M65" s="621"/>
      <c r="N65" s="621"/>
      <c r="O65" s="621"/>
      <c r="P65" s="621"/>
      <c r="Q65" s="621"/>
      <c r="R65" s="623"/>
      <c r="S65" s="15"/>
      <c r="T65" s="15"/>
      <c r="U65" s="15"/>
      <c r="V65" s="15"/>
      <c r="W65" s="13"/>
      <c r="X65" s="13"/>
      <c r="Y65" s="13"/>
      <c r="Z65" s="13"/>
      <c r="AA65" s="13"/>
      <c r="AB65" s="13"/>
      <c r="AC65" s="13"/>
      <c r="AD65" s="13"/>
      <c r="AE65" s="13"/>
      <c r="AF65" s="13"/>
      <c r="AG65" s="13"/>
      <c r="AH65" s="13"/>
      <c r="AI65" s="13"/>
      <c r="AJ65" s="602"/>
      <c r="AK65" s="603"/>
      <c r="AL65" s="604"/>
      <c r="AM65" s="13"/>
      <c r="AN65" s="13"/>
      <c r="AO65" s="13"/>
      <c r="AP65" s="13"/>
      <c r="AQ65" s="13"/>
      <c r="AR65" s="231"/>
      <c r="AS65" s="231">
        <f>IF(AS64=0,99,IF(AS64="",99,AS64))</f>
        <v>99</v>
      </c>
      <c r="AT65" s="231"/>
      <c r="AU65" s="231"/>
      <c r="AV65" s="231"/>
      <c r="AW65" s="231">
        <f>IF(AS64=5,1,IF(AS64=7,1,IF(AS64=13,1,0)))</f>
        <v>0</v>
      </c>
      <c r="AX65" s="231"/>
      <c r="AY65" s="231"/>
      <c r="AZ65" s="231"/>
      <c r="BA65" s="230"/>
      <c r="BB65" s="230"/>
      <c r="BC65" s="230"/>
      <c r="BD65" s="230"/>
      <c r="BE65" s="230"/>
      <c r="BF65" s="230"/>
      <c r="BG65" s="230"/>
      <c r="BH65" s="230"/>
      <c r="BI65" s="230"/>
      <c r="BJ65" s="230"/>
      <c r="BK65" s="231"/>
      <c r="BL65" s="231"/>
      <c r="BM65" s="231"/>
      <c r="BN65" s="231"/>
      <c r="BO65" s="231"/>
      <c r="BP65" s="231"/>
      <c r="BQ65" s="231"/>
      <c r="BR65" s="231"/>
      <c r="BS65" s="231"/>
      <c r="BT65" s="231"/>
      <c r="BU65" s="231"/>
      <c r="BV65" s="231"/>
      <c r="BW65" s="231"/>
      <c r="BX65" s="231"/>
      <c r="BY65" s="231"/>
      <c r="BZ65" s="231"/>
      <c r="CA65" s="231"/>
      <c r="CB65" s="231"/>
      <c r="CC65" s="231"/>
      <c r="CD65" s="231"/>
      <c r="CE65" s="231"/>
      <c r="CF65" s="231"/>
      <c r="CG65" s="231"/>
      <c r="CH65" s="231"/>
      <c r="CI65" s="231"/>
      <c r="CJ65" s="231"/>
      <c r="CK65" s="231"/>
      <c r="CL65" s="231"/>
      <c r="CM65" s="231"/>
      <c r="CN65" s="231"/>
      <c r="CO65" s="232"/>
      <c r="CP65" s="233"/>
      <c r="CQ65" s="234"/>
      <c r="CR65" s="234"/>
      <c r="CS65" s="234"/>
      <c r="CT65" s="234"/>
      <c r="CU65" s="234"/>
      <c r="CV65" s="234"/>
      <c r="CW65" s="234"/>
      <c r="CX65" s="234"/>
      <c r="CY65" s="234"/>
      <c r="CZ65" s="234"/>
      <c r="DA65" s="234"/>
      <c r="DB65" s="234"/>
      <c r="DC65" s="234"/>
      <c r="DD65" s="234"/>
      <c r="DE65" s="234"/>
      <c r="DF65" s="234"/>
      <c r="DG65" s="233"/>
      <c r="DH65" s="233"/>
      <c r="DI65" s="233"/>
      <c r="DJ65" s="233"/>
      <c r="DK65" s="233"/>
      <c r="DL65" s="233"/>
      <c r="DM65" s="233"/>
      <c r="DN65" s="22"/>
      <c r="DO65" s="22"/>
      <c r="DP65" s="22"/>
      <c r="DQ65" s="22"/>
      <c r="DR65" s="22"/>
      <c r="DS65" s="22"/>
      <c r="DT65" s="22"/>
      <c r="DU65" s="22"/>
      <c r="DV65" s="22"/>
      <c r="DW65" s="22"/>
      <c r="DX65" s="22"/>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row>
    <row r="66" spans="93:110" ht="4.5" customHeight="1">
      <c r="CO66" s="203"/>
      <c r="CQ66" s="234"/>
      <c r="CR66" s="234"/>
      <c r="CS66" s="234"/>
      <c r="CT66" s="234"/>
      <c r="CU66" s="234"/>
      <c r="CV66" s="234"/>
      <c r="CW66" s="234"/>
      <c r="CX66" s="234"/>
      <c r="CY66" s="234"/>
      <c r="CZ66" s="234"/>
      <c r="DA66" s="234"/>
      <c r="DB66" s="234"/>
      <c r="DC66" s="234"/>
      <c r="DD66" s="234"/>
      <c r="DE66" s="234"/>
      <c r="DF66" s="234"/>
    </row>
    <row r="67" spans="93:110" ht="4.5" customHeight="1">
      <c r="CO67" s="203"/>
      <c r="CQ67" s="234"/>
      <c r="CR67" s="234"/>
      <c r="CS67" s="234"/>
      <c r="CT67" s="234"/>
      <c r="CU67" s="234"/>
      <c r="CV67" s="234"/>
      <c r="CW67" s="234"/>
      <c r="CX67" s="234"/>
      <c r="CY67" s="234"/>
      <c r="CZ67" s="234"/>
      <c r="DA67" s="234"/>
      <c r="DB67" s="234"/>
      <c r="DC67" s="234"/>
      <c r="DD67" s="234"/>
      <c r="DE67" s="234"/>
      <c r="DF67" s="234"/>
    </row>
    <row r="68" ht="4.5" customHeight="1">
      <c r="CO68" s="203"/>
    </row>
    <row r="69" ht="4.5" customHeight="1">
      <c r="CO69" s="203"/>
    </row>
    <row r="70" spans="23:93" ht="19.5" customHeight="1">
      <c r="W70" s="9" t="s">
        <v>2400</v>
      </c>
      <c r="CO70" s="203"/>
    </row>
    <row r="71" spans="23:121" ht="19.5" customHeight="1">
      <c r="W71" s="9" t="s">
        <v>4322</v>
      </c>
      <c r="CO71" s="203"/>
      <c r="CQ71" s="229"/>
      <c r="CR71" s="229"/>
      <c r="CS71" s="229"/>
      <c r="CT71" s="229"/>
      <c r="CU71" s="229"/>
      <c r="CV71" s="229"/>
      <c r="CW71" s="229"/>
      <c r="CX71" s="229"/>
      <c r="CY71" s="229"/>
      <c r="CZ71" s="229"/>
      <c r="DA71" s="229"/>
      <c r="DB71" s="229"/>
      <c r="DC71" s="229"/>
      <c r="DD71" s="229"/>
      <c r="DE71" s="229"/>
      <c r="DF71" s="229"/>
      <c r="DG71" s="229"/>
      <c r="DH71" s="229"/>
      <c r="DI71" s="229"/>
      <c r="DJ71" s="229"/>
      <c r="DK71" s="229"/>
      <c r="DL71" s="229"/>
      <c r="DM71" s="229"/>
      <c r="DN71" s="104"/>
      <c r="DO71" s="104"/>
      <c r="DP71" s="104"/>
      <c r="DQ71" s="104"/>
    </row>
    <row r="72" spans="93:121" ht="4.5" customHeight="1" thickBot="1">
      <c r="CO72" s="203"/>
      <c r="CQ72" s="229"/>
      <c r="CR72" s="229"/>
      <c r="CS72" s="229"/>
      <c r="CT72" s="229"/>
      <c r="CU72" s="229"/>
      <c r="CV72" s="229"/>
      <c r="CW72" s="229"/>
      <c r="CX72" s="229"/>
      <c r="CY72" s="229"/>
      <c r="CZ72" s="229"/>
      <c r="DA72" s="229"/>
      <c r="DB72" s="229"/>
      <c r="DC72" s="229"/>
      <c r="DD72" s="229"/>
      <c r="DE72" s="229"/>
      <c r="DF72" s="229"/>
      <c r="DG72" s="229"/>
      <c r="DH72" s="229"/>
      <c r="DI72" s="229"/>
      <c r="DJ72" s="229"/>
      <c r="DK72" s="229"/>
      <c r="DL72" s="229"/>
      <c r="DM72" s="229"/>
      <c r="DN72" s="104"/>
      <c r="DO72" s="104"/>
      <c r="DP72" s="104"/>
      <c r="DQ72" s="104"/>
    </row>
    <row r="73" spans="24:121" ht="19.5" customHeight="1">
      <c r="X73" s="624" t="s">
        <v>4273</v>
      </c>
      <c r="Y73" s="625"/>
      <c r="Z73" s="625"/>
      <c r="AA73" s="625"/>
      <c r="AB73" s="625"/>
      <c r="AC73" s="625"/>
      <c r="AD73" s="625"/>
      <c r="AE73" s="626"/>
      <c r="AJ73" s="583">
        <f>IF(AW65&lt;&gt;1,"",IF(X73="選択してください","",VLOOKUP(X73,list!H2:I7,2,0)))</f>
      </c>
      <c r="AK73" s="584"/>
      <c r="AL73" s="585"/>
      <c r="AS73" s="225">
        <f>AJ73</f>
      </c>
      <c r="BA73" s="347">
        <f>IF(AND(AW65=1,X73="選択してください"),3,"")</f>
      </c>
      <c r="CO73" s="203"/>
      <c r="CQ73" s="229"/>
      <c r="CR73" s="229"/>
      <c r="CS73" s="229"/>
      <c r="CT73" s="229"/>
      <c r="CU73" s="229"/>
      <c r="CV73" s="229"/>
      <c r="CW73" s="229"/>
      <c r="CX73" s="229"/>
      <c r="CY73" s="229"/>
      <c r="CZ73" s="229"/>
      <c r="DA73" s="229"/>
      <c r="DB73" s="229"/>
      <c r="DC73" s="229"/>
      <c r="DD73" s="229"/>
      <c r="DE73" s="229"/>
      <c r="DF73" s="229"/>
      <c r="DG73" s="229"/>
      <c r="DH73" s="229"/>
      <c r="DI73" s="229"/>
      <c r="DJ73" s="229"/>
      <c r="DK73" s="229"/>
      <c r="DL73" s="229"/>
      <c r="DM73" s="229"/>
      <c r="DN73" s="104"/>
      <c r="DO73" s="104"/>
      <c r="DP73" s="104"/>
      <c r="DQ73" s="104"/>
    </row>
    <row r="74" spans="36:121" ht="19.5" customHeight="1">
      <c r="AJ74" s="589"/>
      <c r="AK74" s="590"/>
      <c r="AL74" s="591"/>
      <c r="CO74" s="203"/>
      <c r="CQ74" s="229"/>
      <c r="CR74" s="229"/>
      <c r="CS74" s="229"/>
      <c r="CT74" s="229"/>
      <c r="CU74" s="229"/>
      <c r="CV74" s="229"/>
      <c r="CW74" s="229"/>
      <c r="CX74" s="229"/>
      <c r="CY74" s="229"/>
      <c r="CZ74" s="229"/>
      <c r="DA74" s="229"/>
      <c r="DB74" s="229"/>
      <c r="DC74" s="229"/>
      <c r="DD74" s="229"/>
      <c r="DE74" s="229"/>
      <c r="DF74" s="229"/>
      <c r="DG74" s="229"/>
      <c r="DH74" s="229"/>
      <c r="DI74" s="229"/>
      <c r="DJ74" s="229"/>
      <c r="DK74" s="229"/>
      <c r="DL74" s="229"/>
      <c r="DM74" s="229"/>
      <c r="DN74" s="104"/>
      <c r="DO74" s="104"/>
      <c r="DP74" s="104"/>
      <c r="DQ74" s="104"/>
    </row>
    <row r="75" spans="93:121" ht="4.5" customHeight="1">
      <c r="CO75" s="203"/>
      <c r="CQ75" s="229"/>
      <c r="CR75" s="229"/>
      <c r="CS75" s="229"/>
      <c r="CT75" s="229"/>
      <c r="CU75" s="229"/>
      <c r="CV75" s="229"/>
      <c r="CW75" s="229"/>
      <c r="CX75" s="229"/>
      <c r="CY75" s="229"/>
      <c r="CZ75" s="229"/>
      <c r="DA75" s="229"/>
      <c r="DB75" s="229"/>
      <c r="DC75" s="229"/>
      <c r="DD75" s="229"/>
      <c r="DE75" s="229"/>
      <c r="DF75" s="229"/>
      <c r="DG75" s="229"/>
      <c r="DH75" s="229"/>
      <c r="DI75" s="229"/>
      <c r="DJ75" s="229"/>
      <c r="DK75" s="229"/>
      <c r="DL75" s="229"/>
      <c r="DM75" s="229"/>
      <c r="DN75" s="104"/>
      <c r="DO75" s="104"/>
      <c r="DP75" s="104"/>
      <c r="DQ75" s="104"/>
    </row>
    <row r="76" spans="2:121" ht="19.5" customHeight="1">
      <c r="B76" s="8" t="s">
        <v>4329</v>
      </c>
      <c r="CO76" s="203"/>
      <c r="CQ76" s="229"/>
      <c r="CR76" s="229"/>
      <c r="CS76" s="229"/>
      <c r="CT76" s="229"/>
      <c r="CU76" s="229"/>
      <c r="CV76" s="229"/>
      <c r="CW76" s="229"/>
      <c r="CX76" s="229"/>
      <c r="CY76" s="229"/>
      <c r="CZ76" s="229"/>
      <c r="DA76" s="229"/>
      <c r="DB76" s="229"/>
      <c r="DC76" s="229"/>
      <c r="DD76" s="229"/>
      <c r="DE76" s="229"/>
      <c r="DF76" s="229"/>
      <c r="DG76" s="229"/>
      <c r="DH76" s="229"/>
      <c r="DI76" s="229"/>
      <c r="DJ76" s="229"/>
      <c r="DK76" s="229"/>
      <c r="DL76" s="229"/>
      <c r="DM76" s="229"/>
      <c r="DN76" s="104"/>
      <c r="DO76" s="104"/>
      <c r="DP76" s="104"/>
      <c r="DQ76" s="104"/>
    </row>
    <row r="77" spans="93:121" ht="4.5" customHeight="1">
      <c r="CO77" s="203"/>
      <c r="CQ77" s="234"/>
      <c r="CR77" s="234"/>
      <c r="CS77" s="234"/>
      <c r="CT77" s="234"/>
      <c r="CU77" s="234"/>
      <c r="CV77" s="234"/>
      <c r="CW77" s="234"/>
      <c r="CX77" s="234"/>
      <c r="CY77" s="234"/>
      <c r="CZ77" s="234"/>
      <c r="DA77" s="234"/>
      <c r="DB77" s="234"/>
      <c r="DC77" s="234"/>
      <c r="DD77" s="234"/>
      <c r="DE77" s="234"/>
      <c r="DF77" s="234"/>
      <c r="DG77" s="234"/>
      <c r="DH77" s="234"/>
      <c r="DI77" s="234"/>
      <c r="DJ77" s="234"/>
      <c r="DK77" s="234"/>
      <c r="DL77" s="234"/>
      <c r="DM77" s="234"/>
      <c r="DN77" s="234"/>
      <c r="DO77" s="234"/>
      <c r="DP77" s="234"/>
      <c r="DQ77" s="104"/>
    </row>
    <row r="78" spans="3:121" ht="19.5" customHeight="1">
      <c r="C78" s="9" t="s">
        <v>2482</v>
      </c>
      <c r="CO78" s="283"/>
      <c r="CP78" s="284"/>
      <c r="CQ78" s="234"/>
      <c r="CR78" s="234"/>
      <c r="CS78" s="234"/>
      <c r="CT78" s="234"/>
      <c r="CU78" s="234"/>
      <c r="CV78" s="234"/>
      <c r="CW78" s="234"/>
      <c r="CX78" s="234"/>
      <c r="CY78" s="234"/>
      <c r="CZ78" s="234"/>
      <c r="DA78" s="234"/>
      <c r="DB78" s="234"/>
      <c r="DC78" s="234"/>
      <c r="DD78" s="234"/>
      <c r="DE78" s="234"/>
      <c r="DF78" s="234"/>
      <c r="DG78" s="234"/>
      <c r="DH78" s="234"/>
      <c r="DI78" s="234"/>
      <c r="DJ78" s="234"/>
      <c r="DK78" s="234"/>
      <c r="DL78" s="234"/>
      <c r="DM78" s="234"/>
      <c r="DN78" s="234"/>
      <c r="DO78" s="234"/>
      <c r="DP78" s="234"/>
      <c r="DQ78" s="104"/>
    </row>
    <row r="79" spans="4:121" ht="14.25" customHeight="1">
      <c r="D79" s="7" t="s">
        <v>2270</v>
      </c>
      <c r="CO79" s="283"/>
      <c r="CP79" s="284"/>
      <c r="CQ79" s="234"/>
      <c r="CR79" s="234"/>
      <c r="CS79" s="234"/>
      <c r="CT79" s="234"/>
      <c r="CU79" s="234"/>
      <c r="CV79" s="234"/>
      <c r="CW79" s="234"/>
      <c r="CX79" s="234"/>
      <c r="CY79" s="234"/>
      <c r="CZ79" s="234"/>
      <c r="DA79" s="234"/>
      <c r="DB79" s="234"/>
      <c r="DC79" s="234"/>
      <c r="DD79" s="234"/>
      <c r="DE79" s="234"/>
      <c r="DF79" s="234"/>
      <c r="DG79" s="234"/>
      <c r="DH79" s="234"/>
      <c r="DI79" s="234"/>
      <c r="DJ79" s="234"/>
      <c r="DK79" s="234"/>
      <c r="DL79" s="234"/>
      <c r="DM79" s="234"/>
      <c r="DN79" s="234"/>
      <c r="DO79" s="234"/>
      <c r="DP79" s="234"/>
      <c r="DQ79" s="104"/>
    </row>
    <row r="80" spans="5:121" ht="4.5" customHeight="1">
      <c r="E80" s="188"/>
      <c r="F80" s="188"/>
      <c r="G80" s="188"/>
      <c r="H80" s="188"/>
      <c r="I80" s="188"/>
      <c r="J80" s="188"/>
      <c r="K80" s="188"/>
      <c r="L80" s="188"/>
      <c r="M80" s="188"/>
      <c r="N80" s="188"/>
      <c r="O80" s="188"/>
      <c r="P80" s="188"/>
      <c r="Q80" s="188"/>
      <c r="R80" s="188"/>
      <c r="S80" s="188"/>
      <c r="T80" s="188"/>
      <c r="CO80" s="203"/>
      <c r="CQ80" s="229"/>
      <c r="CR80" s="229"/>
      <c r="CS80" s="229"/>
      <c r="CT80" s="229"/>
      <c r="CU80" s="229"/>
      <c r="CV80" s="229"/>
      <c r="CW80" s="229"/>
      <c r="CX80" s="229"/>
      <c r="CY80" s="229"/>
      <c r="CZ80" s="229"/>
      <c r="DA80" s="229"/>
      <c r="DB80" s="229"/>
      <c r="DC80" s="229"/>
      <c r="DD80" s="229"/>
      <c r="DE80" s="229"/>
      <c r="DF80" s="229"/>
      <c r="DG80" s="229"/>
      <c r="DH80" s="229"/>
      <c r="DI80" s="229"/>
      <c r="DJ80" s="229"/>
      <c r="DK80" s="229"/>
      <c r="DL80" s="229"/>
      <c r="DM80" s="229"/>
      <c r="DN80" s="104"/>
      <c r="DO80" s="104"/>
      <c r="DP80" s="104"/>
      <c r="DQ80" s="104"/>
    </row>
    <row r="81" spans="5:121" ht="19.5" customHeight="1">
      <c r="E81" s="188"/>
      <c r="F81" s="188"/>
      <c r="G81" s="188"/>
      <c r="H81" s="188"/>
      <c r="I81" s="188"/>
      <c r="J81" s="188"/>
      <c r="K81" s="188"/>
      <c r="L81" s="188"/>
      <c r="M81" s="188"/>
      <c r="N81" s="188"/>
      <c r="O81" s="188"/>
      <c r="P81" s="188"/>
      <c r="Q81" s="188"/>
      <c r="R81" s="188"/>
      <c r="S81" s="188"/>
      <c r="T81" s="188"/>
      <c r="AJ81" s="583">
        <f>IF(AS81=0,"",AS81)</f>
      </c>
      <c r="AK81" s="584"/>
      <c r="AL81" s="585"/>
      <c r="AS81" s="205">
        <v>0</v>
      </c>
      <c r="BA81" s="188">
        <f>IF(AS81&lt;1,3,"")</f>
        <v>3</v>
      </c>
      <c r="CO81" s="203"/>
      <c r="CQ81" s="229"/>
      <c r="CR81" s="229"/>
      <c r="CS81" s="229"/>
      <c r="CT81" s="229"/>
      <c r="CU81" s="229"/>
      <c r="CV81" s="229"/>
      <c r="CW81" s="229"/>
      <c r="CX81" s="229"/>
      <c r="CY81" s="229"/>
      <c r="CZ81" s="229"/>
      <c r="DA81" s="229"/>
      <c r="DB81" s="229"/>
      <c r="DC81" s="229"/>
      <c r="DD81" s="229"/>
      <c r="DE81" s="229"/>
      <c r="DF81" s="229"/>
      <c r="DG81" s="229"/>
      <c r="DH81" s="229"/>
      <c r="DI81" s="229"/>
      <c r="DJ81" s="229"/>
      <c r="DK81" s="229"/>
      <c r="DL81" s="229"/>
      <c r="DM81" s="229"/>
      <c r="DN81" s="104"/>
      <c r="DO81" s="104"/>
      <c r="DP81" s="104"/>
      <c r="DQ81" s="104"/>
    </row>
    <row r="82" spans="5:121" ht="4.5" customHeight="1">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J82" s="586"/>
      <c r="AK82" s="587"/>
      <c r="AL82" s="588"/>
      <c r="CO82" s="203"/>
      <c r="CQ82" s="229"/>
      <c r="CR82" s="229"/>
      <c r="CS82" s="229"/>
      <c r="CT82" s="229"/>
      <c r="CU82" s="229"/>
      <c r="CV82" s="229"/>
      <c r="CW82" s="229"/>
      <c r="CX82" s="229"/>
      <c r="CY82" s="229"/>
      <c r="CZ82" s="229"/>
      <c r="DA82" s="229"/>
      <c r="DB82" s="229"/>
      <c r="DC82" s="229"/>
      <c r="DD82" s="229"/>
      <c r="DE82" s="229"/>
      <c r="DF82" s="229"/>
      <c r="DG82" s="229"/>
      <c r="DH82" s="229"/>
      <c r="DI82" s="229"/>
      <c r="DJ82" s="229"/>
      <c r="DK82" s="229"/>
      <c r="DL82" s="229"/>
      <c r="DM82" s="229"/>
      <c r="DN82" s="104"/>
      <c r="DO82" s="104"/>
      <c r="DP82" s="104"/>
      <c r="DQ82" s="104"/>
    </row>
    <row r="83" spans="36:121" ht="18.75" customHeight="1">
      <c r="AJ83" s="589"/>
      <c r="AK83" s="590"/>
      <c r="AL83" s="591"/>
      <c r="CO83" s="203"/>
      <c r="CQ83" s="235"/>
      <c r="CR83" s="235"/>
      <c r="CS83" s="235"/>
      <c r="CT83" s="235"/>
      <c r="CU83" s="235"/>
      <c r="CV83" s="235"/>
      <c r="CW83" s="235"/>
      <c r="CX83" s="235"/>
      <c r="CY83" s="235"/>
      <c r="CZ83" s="235"/>
      <c r="DA83" s="235"/>
      <c r="DB83" s="235"/>
      <c r="DC83" s="235"/>
      <c r="DD83" s="235"/>
      <c r="DE83" s="235"/>
      <c r="DF83" s="235"/>
      <c r="DG83" s="235"/>
      <c r="DH83" s="235"/>
      <c r="DI83" s="235"/>
      <c r="DJ83" s="235"/>
      <c r="DK83" s="235"/>
      <c r="DL83" s="235"/>
      <c r="DM83" s="235"/>
      <c r="DN83" s="235"/>
      <c r="DO83" s="235"/>
      <c r="DP83" s="235"/>
      <c r="DQ83" s="235"/>
    </row>
    <row r="84" spans="93:121" ht="4.5" customHeight="1">
      <c r="CO84" s="203"/>
      <c r="CQ84" s="235"/>
      <c r="CR84" s="235"/>
      <c r="CS84" s="235"/>
      <c r="CT84" s="235"/>
      <c r="CU84" s="235"/>
      <c r="CV84" s="235"/>
      <c r="CW84" s="235"/>
      <c r="CX84" s="235"/>
      <c r="CY84" s="235"/>
      <c r="CZ84" s="235"/>
      <c r="DA84" s="235"/>
      <c r="DB84" s="235"/>
      <c r="DC84" s="235"/>
      <c r="DD84" s="235"/>
      <c r="DE84" s="235"/>
      <c r="DF84" s="235"/>
      <c r="DG84" s="235"/>
      <c r="DH84" s="235"/>
      <c r="DI84" s="235"/>
      <c r="DJ84" s="235"/>
      <c r="DK84" s="235"/>
      <c r="DL84" s="235"/>
      <c r="DM84" s="235"/>
      <c r="DN84" s="235"/>
      <c r="DO84" s="235"/>
      <c r="DP84" s="235"/>
      <c r="DQ84" s="235"/>
    </row>
    <row r="85" spans="3:121" ht="19.5" customHeight="1">
      <c r="C85" s="9" t="s">
        <v>4331</v>
      </c>
      <c r="CO85" s="203"/>
      <c r="CQ85" s="452"/>
      <c r="CR85" s="452"/>
      <c r="CS85" s="452"/>
      <c r="CT85" s="452"/>
      <c r="CU85" s="452"/>
      <c r="CV85" s="452"/>
      <c r="CW85" s="452"/>
      <c r="CX85" s="452"/>
      <c r="CY85" s="452"/>
      <c r="CZ85" s="452"/>
      <c r="DA85" s="452"/>
      <c r="DB85" s="452"/>
      <c r="DC85" s="452"/>
      <c r="DD85" s="452"/>
      <c r="DE85" s="452"/>
      <c r="DF85" s="452"/>
      <c r="DG85" s="452"/>
      <c r="DH85" s="452"/>
      <c r="DI85" s="452"/>
      <c r="DJ85" s="452"/>
      <c r="DK85" s="452"/>
      <c r="DL85" s="452"/>
      <c r="DM85" s="452"/>
      <c r="DN85" s="452"/>
      <c r="DO85" s="452"/>
      <c r="DP85" s="452"/>
      <c r="DQ85" s="452"/>
    </row>
    <row r="86" spans="93:121" ht="4.5" customHeight="1">
      <c r="CO86" s="203"/>
      <c r="CQ86" s="452"/>
      <c r="CR86" s="452"/>
      <c r="CS86" s="452"/>
      <c r="CT86" s="452"/>
      <c r="CU86" s="452"/>
      <c r="CV86" s="452"/>
      <c r="CW86" s="452"/>
      <c r="CX86" s="452"/>
      <c r="CY86" s="452"/>
      <c r="CZ86" s="452"/>
      <c r="DA86" s="452"/>
      <c r="DB86" s="452"/>
      <c r="DC86" s="452"/>
      <c r="DD86" s="452"/>
      <c r="DE86" s="452"/>
      <c r="DF86" s="452"/>
      <c r="DG86" s="452"/>
      <c r="DH86" s="452"/>
      <c r="DI86" s="452"/>
      <c r="DJ86" s="452"/>
      <c r="DK86" s="452"/>
      <c r="DL86" s="452"/>
      <c r="DM86" s="452"/>
      <c r="DN86" s="452"/>
      <c r="DO86" s="452"/>
      <c r="DP86" s="452"/>
      <c r="DQ86" s="452"/>
    </row>
    <row r="87" spans="4:121" ht="19.5" customHeight="1">
      <c r="D87" s="9" t="s">
        <v>2</v>
      </c>
      <c r="CO87" s="203"/>
      <c r="CQ87" s="452"/>
      <c r="CR87" s="452"/>
      <c r="CS87" s="452"/>
      <c r="CT87" s="452"/>
      <c r="CU87" s="452"/>
      <c r="CV87" s="452"/>
      <c r="CW87" s="452"/>
      <c r="CX87" s="452"/>
      <c r="CY87" s="452"/>
      <c r="CZ87" s="452"/>
      <c r="DA87" s="452"/>
      <c r="DB87" s="452"/>
      <c r="DC87" s="452"/>
      <c r="DD87" s="452"/>
      <c r="DE87" s="452"/>
      <c r="DF87" s="452"/>
      <c r="DG87" s="452"/>
      <c r="DH87" s="452"/>
      <c r="DI87" s="452"/>
      <c r="DJ87" s="452"/>
      <c r="DK87" s="452"/>
      <c r="DL87" s="452"/>
      <c r="DM87" s="452"/>
      <c r="DN87" s="452"/>
      <c r="DO87" s="452"/>
      <c r="DP87" s="452"/>
      <c r="DQ87" s="452"/>
    </row>
    <row r="88" spans="93:121" ht="4.5" customHeight="1" thickBot="1">
      <c r="CO88" s="203"/>
      <c r="CQ88" s="235"/>
      <c r="CR88" s="235"/>
      <c r="CS88" s="235"/>
      <c r="CT88" s="235"/>
      <c r="CU88" s="235"/>
      <c r="CV88" s="235"/>
      <c r="CW88" s="235"/>
      <c r="CX88" s="235"/>
      <c r="CY88" s="235"/>
      <c r="CZ88" s="235"/>
      <c r="DA88" s="235"/>
      <c r="DB88" s="235"/>
      <c r="DC88" s="235"/>
      <c r="DD88" s="235"/>
      <c r="DE88" s="235"/>
      <c r="DF88" s="235"/>
      <c r="DG88" s="235"/>
      <c r="DH88" s="235"/>
      <c r="DI88" s="235"/>
      <c r="DJ88" s="235"/>
      <c r="DK88" s="235"/>
      <c r="DL88" s="235"/>
      <c r="DM88" s="235"/>
      <c r="DN88" s="235"/>
      <c r="DO88" s="235"/>
      <c r="DP88" s="235"/>
      <c r="DQ88" s="235"/>
    </row>
    <row r="89" spans="5:121" ht="19.5" customHeight="1">
      <c r="E89" s="605"/>
      <c r="F89" s="606"/>
      <c r="G89" s="606"/>
      <c r="H89" s="606"/>
      <c r="I89" s="606"/>
      <c r="J89" s="606"/>
      <c r="K89" s="606"/>
      <c r="L89" s="606"/>
      <c r="M89" s="606"/>
      <c r="N89" s="606"/>
      <c r="O89" s="606"/>
      <c r="P89" s="606"/>
      <c r="Q89" s="606"/>
      <c r="R89" s="606"/>
      <c r="S89" s="606"/>
      <c r="T89" s="606"/>
      <c r="U89" s="606"/>
      <c r="V89" s="606"/>
      <c r="W89" s="606"/>
      <c r="X89" s="606"/>
      <c r="Y89" s="606"/>
      <c r="Z89" s="606"/>
      <c r="AA89" s="606"/>
      <c r="AB89" s="606"/>
      <c r="AC89" s="606"/>
      <c r="AD89" s="606"/>
      <c r="AE89" s="606"/>
      <c r="AF89" s="606"/>
      <c r="AG89" s="607"/>
      <c r="BA89" s="188">
        <f>IF(AND(AS81=2,E89=""),3,"")</f>
      </c>
      <c r="BF89" s="188">
        <f>IF(E89="",1,0)</f>
        <v>1</v>
      </c>
      <c r="CO89" s="203"/>
      <c r="CQ89" s="235"/>
      <c r="CR89" s="235"/>
      <c r="CS89" s="235"/>
      <c r="CT89" s="235"/>
      <c r="CU89" s="235"/>
      <c r="CV89" s="235"/>
      <c r="CW89" s="235"/>
      <c r="CX89" s="235"/>
      <c r="CY89" s="235"/>
      <c r="CZ89" s="235"/>
      <c r="DA89" s="235"/>
      <c r="DB89" s="235"/>
      <c r="DC89" s="235"/>
      <c r="DD89" s="235"/>
      <c r="DE89" s="235"/>
      <c r="DF89" s="235"/>
      <c r="DG89" s="235"/>
      <c r="DH89" s="235"/>
      <c r="DI89" s="235"/>
      <c r="DJ89" s="235"/>
      <c r="DK89" s="235"/>
      <c r="DL89" s="235"/>
      <c r="DM89" s="235"/>
      <c r="DN89" s="235"/>
      <c r="DO89" s="235"/>
      <c r="DP89" s="235"/>
      <c r="DQ89" s="235"/>
    </row>
    <row r="90" spans="5:121" ht="19.5" customHeight="1">
      <c r="E90" s="608"/>
      <c r="F90" s="609"/>
      <c r="G90" s="609"/>
      <c r="H90" s="609"/>
      <c r="I90" s="609"/>
      <c r="J90" s="609"/>
      <c r="K90" s="609"/>
      <c r="L90" s="609"/>
      <c r="M90" s="609"/>
      <c r="N90" s="609"/>
      <c r="O90" s="609"/>
      <c r="P90" s="609"/>
      <c r="Q90" s="609"/>
      <c r="R90" s="609"/>
      <c r="S90" s="609"/>
      <c r="T90" s="609"/>
      <c r="U90" s="609"/>
      <c r="V90" s="609"/>
      <c r="W90" s="609"/>
      <c r="X90" s="609"/>
      <c r="Y90" s="609"/>
      <c r="Z90" s="609"/>
      <c r="AA90" s="609"/>
      <c r="AB90" s="609"/>
      <c r="AC90" s="609"/>
      <c r="AD90" s="609"/>
      <c r="AE90" s="609"/>
      <c r="AF90" s="609"/>
      <c r="AG90" s="610"/>
      <c r="CO90" s="203"/>
      <c r="CQ90" s="235"/>
      <c r="CR90" s="235"/>
      <c r="CS90" s="235"/>
      <c r="CT90" s="235"/>
      <c r="CU90" s="235"/>
      <c r="CV90" s="235"/>
      <c r="CW90" s="235"/>
      <c r="CX90" s="235"/>
      <c r="CY90" s="235"/>
      <c r="CZ90" s="235"/>
      <c r="DA90" s="235"/>
      <c r="DB90" s="235"/>
      <c r="DC90" s="235"/>
      <c r="DD90" s="235"/>
      <c r="DE90" s="235"/>
      <c r="DF90" s="235"/>
      <c r="DG90" s="235"/>
      <c r="DH90" s="235"/>
      <c r="DI90" s="235"/>
      <c r="DJ90" s="235"/>
      <c r="DK90" s="235"/>
      <c r="DL90" s="235"/>
      <c r="DM90" s="235"/>
      <c r="DN90" s="235"/>
      <c r="DO90" s="235"/>
      <c r="DP90" s="235"/>
      <c r="DQ90" s="235"/>
    </row>
    <row r="91" spans="5:121" ht="19.5" customHeight="1">
      <c r="E91" s="608"/>
      <c r="F91" s="609"/>
      <c r="G91" s="609"/>
      <c r="H91" s="609"/>
      <c r="I91" s="609"/>
      <c r="J91" s="609"/>
      <c r="K91" s="609"/>
      <c r="L91" s="609"/>
      <c r="M91" s="609"/>
      <c r="N91" s="609"/>
      <c r="O91" s="609"/>
      <c r="P91" s="609"/>
      <c r="Q91" s="609"/>
      <c r="R91" s="609"/>
      <c r="S91" s="609"/>
      <c r="T91" s="609"/>
      <c r="U91" s="609"/>
      <c r="V91" s="609"/>
      <c r="W91" s="609"/>
      <c r="X91" s="609"/>
      <c r="Y91" s="609"/>
      <c r="Z91" s="609"/>
      <c r="AA91" s="609"/>
      <c r="AB91" s="609"/>
      <c r="AC91" s="609"/>
      <c r="AD91" s="609"/>
      <c r="AE91" s="609"/>
      <c r="AF91" s="609"/>
      <c r="AG91" s="610"/>
      <c r="CO91" s="203"/>
      <c r="CQ91" s="235"/>
      <c r="CR91" s="235"/>
      <c r="CS91" s="235"/>
      <c r="CT91" s="235"/>
      <c r="CU91" s="235"/>
      <c r="CV91" s="235"/>
      <c r="CW91" s="235"/>
      <c r="CX91" s="235"/>
      <c r="CY91" s="235"/>
      <c r="CZ91" s="235"/>
      <c r="DA91" s="235"/>
      <c r="DB91" s="235"/>
      <c r="DC91" s="235"/>
      <c r="DD91" s="235"/>
      <c r="DE91" s="235"/>
      <c r="DF91" s="235"/>
      <c r="DG91" s="235"/>
      <c r="DH91" s="235"/>
      <c r="DI91" s="235"/>
      <c r="DJ91" s="235"/>
      <c r="DK91" s="235"/>
      <c r="DL91" s="235"/>
      <c r="DM91" s="235"/>
      <c r="DN91" s="235"/>
      <c r="DO91" s="235"/>
      <c r="DP91" s="235"/>
      <c r="DQ91" s="235"/>
    </row>
    <row r="92" spans="5:121" ht="19.5" customHeight="1">
      <c r="E92" s="611"/>
      <c r="F92" s="612"/>
      <c r="G92" s="612"/>
      <c r="H92" s="612"/>
      <c r="I92" s="612"/>
      <c r="J92" s="612"/>
      <c r="K92" s="612"/>
      <c r="L92" s="612"/>
      <c r="M92" s="612"/>
      <c r="N92" s="612"/>
      <c r="O92" s="612"/>
      <c r="P92" s="612"/>
      <c r="Q92" s="612"/>
      <c r="R92" s="612"/>
      <c r="S92" s="612"/>
      <c r="T92" s="612"/>
      <c r="U92" s="612"/>
      <c r="V92" s="612"/>
      <c r="W92" s="612"/>
      <c r="X92" s="612"/>
      <c r="Y92" s="612"/>
      <c r="Z92" s="612"/>
      <c r="AA92" s="612"/>
      <c r="AB92" s="612"/>
      <c r="AC92" s="612"/>
      <c r="AD92" s="612"/>
      <c r="AE92" s="612"/>
      <c r="AF92" s="612"/>
      <c r="AG92" s="613"/>
      <c r="AN92" s="11"/>
      <c r="CO92" s="203"/>
      <c r="CQ92" s="235"/>
      <c r="CR92" s="235"/>
      <c r="CS92" s="235"/>
      <c r="CT92" s="235"/>
      <c r="CU92" s="235"/>
      <c r="CV92" s="235"/>
      <c r="CW92" s="235"/>
      <c r="CX92" s="235"/>
      <c r="CY92" s="235"/>
      <c r="CZ92" s="235"/>
      <c r="DA92" s="235"/>
      <c r="DB92" s="235"/>
      <c r="DC92" s="235"/>
      <c r="DD92" s="235"/>
      <c r="DE92" s="235"/>
      <c r="DF92" s="235"/>
      <c r="DG92" s="235"/>
      <c r="DH92" s="235"/>
      <c r="DI92" s="235"/>
      <c r="DJ92" s="235"/>
      <c r="DK92" s="235"/>
      <c r="DL92" s="235"/>
      <c r="DM92" s="235"/>
      <c r="DN92" s="235"/>
      <c r="DO92" s="235"/>
      <c r="DP92" s="235"/>
      <c r="DQ92" s="235"/>
    </row>
    <row r="93" spans="5:121" ht="3" customHeight="1">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CO93" s="203"/>
      <c r="CQ93" s="235"/>
      <c r="CR93" s="235"/>
      <c r="CS93" s="235"/>
      <c r="CT93" s="235"/>
      <c r="CU93" s="235"/>
      <c r="CV93" s="235"/>
      <c r="CW93" s="235"/>
      <c r="CX93" s="235"/>
      <c r="CY93" s="235"/>
      <c r="CZ93" s="235"/>
      <c r="DA93" s="235"/>
      <c r="DB93" s="235"/>
      <c r="DC93" s="235"/>
      <c r="DD93" s="235"/>
      <c r="DE93" s="235"/>
      <c r="DF93" s="235"/>
      <c r="DG93" s="235"/>
      <c r="DH93" s="235"/>
      <c r="DI93" s="235"/>
      <c r="DJ93" s="235"/>
      <c r="DK93" s="235"/>
      <c r="DL93" s="235"/>
      <c r="DM93" s="235"/>
      <c r="DN93" s="235"/>
      <c r="DO93" s="235"/>
      <c r="DP93" s="235"/>
      <c r="DQ93" s="235"/>
    </row>
    <row r="94" spans="93:121" ht="4.5" customHeight="1">
      <c r="CO94" s="203"/>
      <c r="CQ94" s="235"/>
      <c r="CR94" s="235"/>
      <c r="CS94" s="235"/>
      <c r="CT94" s="235"/>
      <c r="CU94" s="235"/>
      <c r="CV94" s="235"/>
      <c r="CW94" s="235"/>
      <c r="CX94" s="235"/>
      <c r="CY94" s="235"/>
      <c r="CZ94" s="235"/>
      <c r="DA94" s="235"/>
      <c r="DB94" s="235"/>
      <c r="DC94" s="235"/>
      <c r="DD94" s="235"/>
      <c r="DE94" s="235"/>
      <c r="DF94" s="235"/>
      <c r="DG94" s="235"/>
      <c r="DH94" s="235"/>
      <c r="DI94" s="235"/>
      <c r="DJ94" s="235"/>
      <c r="DK94" s="235"/>
      <c r="DL94" s="235"/>
      <c r="DM94" s="235"/>
      <c r="DN94" s="235"/>
      <c r="DO94" s="235"/>
      <c r="DP94" s="235"/>
      <c r="DQ94" s="235"/>
    </row>
    <row r="95" spans="4:121" ht="19.5" customHeight="1">
      <c r="D95" s="9" t="s">
        <v>3</v>
      </c>
      <c r="T95" s="9" t="s">
        <v>5</v>
      </c>
      <c r="AJ95" s="583">
        <f>IF(AS81&lt;&gt;2,"",IF(U97="選択してください","",VLOOKUP(U97,list!J2:K5,2,0)))</f>
      </c>
      <c r="AK95" s="584"/>
      <c r="AL95" s="585"/>
      <c r="CO95" s="203"/>
      <c r="CQ95" s="235"/>
      <c r="CR95" s="235"/>
      <c r="CS95" s="235"/>
      <c r="CT95" s="235"/>
      <c r="CU95" s="235"/>
      <c r="CV95" s="235"/>
      <c r="CW95" s="235"/>
      <c r="CX95" s="235"/>
      <c r="CY95" s="235"/>
      <c r="CZ95" s="235"/>
      <c r="DA95" s="235"/>
      <c r="DB95" s="235"/>
      <c r="DC95" s="235"/>
      <c r="DD95" s="235"/>
      <c r="DE95" s="235"/>
      <c r="DF95" s="235"/>
      <c r="DG95" s="235"/>
      <c r="DH95" s="235"/>
      <c r="DI95" s="235"/>
      <c r="DJ95" s="235"/>
      <c r="DK95" s="235"/>
      <c r="DL95" s="235"/>
      <c r="DM95" s="235"/>
      <c r="DN95" s="235"/>
      <c r="DO95" s="235"/>
      <c r="DP95" s="235"/>
      <c r="DQ95" s="235"/>
    </row>
    <row r="96" spans="36:121" ht="4.5" customHeight="1" thickBot="1">
      <c r="AJ96" s="586"/>
      <c r="AK96" s="587"/>
      <c r="AL96" s="588"/>
      <c r="CO96" s="203"/>
      <c r="CQ96" s="235"/>
      <c r="CR96" s="235"/>
      <c r="CS96" s="235"/>
      <c r="CT96" s="235"/>
      <c r="CU96" s="235"/>
      <c r="CV96" s="235"/>
      <c r="CW96" s="235"/>
      <c r="CX96" s="235"/>
      <c r="CY96" s="235"/>
      <c r="CZ96" s="235"/>
      <c r="DA96" s="235"/>
      <c r="DB96" s="235"/>
      <c r="DC96" s="235"/>
      <c r="DD96" s="235"/>
      <c r="DE96" s="235"/>
      <c r="DF96" s="235"/>
      <c r="DG96" s="235"/>
      <c r="DH96" s="235"/>
      <c r="DI96" s="235"/>
      <c r="DJ96" s="235"/>
      <c r="DK96" s="235"/>
      <c r="DL96" s="235"/>
      <c r="DM96" s="235"/>
      <c r="DN96" s="235"/>
      <c r="DO96" s="235"/>
      <c r="DP96" s="235"/>
      <c r="DQ96" s="235"/>
    </row>
    <row r="97" spans="5:121" ht="19.5" customHeight="1">
      <c r="E97" s="630"/>
      <c r="F97" s="631"/>
      <c r="G97" s="631"/>
      <c r="H97" s="631"/>
      <c r="I97" s="631"/>
      <c r="J97" s="631"/>
      <c r="K97" s="632"/>
      <c r="L97" s="25" t="s">
        <v>4</v>
      </c>
      <c r="U97" s="624" t="s">
        <v>4273</v>
      </c>
      <c r="V97" s="625"/>
      <c r="W97" s="625"/>
      <c r="X97" s="625"/>
      <c r="Y97" s="625"/>
      <c r="Z97" s="625"/>
      <c r="AA97" s="625"/>
      <c r="AB97" s="626"/>
      <c r="AJ97" s="589"/>
      <c r="AK97" s="590"/>
      <c r="AL97" s="591"/>
      <c r="BA97" s="188">
        <f>IF(AND(AS81=2,E97=""),3,"")</f>
      </c>
      <c r="BB97" s="188">
        <f>IF(AND(AS81=2,U97="選択してください"),3,"")</f>
      </c>
      <c r="BF97" s="188">
        <f>IF(E97="",1,0)</f>
        <v>1</v>
      </c>
      <c r="CO97" s="203"/>
      <c r="CQ97" s="235"/>
      <c r="CR97" s="235"/>
      <c r="CS97" s="235"/>
      <c r="CT97" s="235"/>
      <c r="CU97" s="235"/>
      <c r="CV97" s="235"/>
      <c r="CW97" s="235"/>
      <c r="CX97" s="235"/>
      <c r="CY97" s="235"/>
      <c r="CZ97" s="235"/>
      <c r="DA97" s="235"/>
      <c r="DB97" s="235"/>
      <c r="DC97" s="235"/>
      <c r="DD97" s="235"/>
      <c r="DE97" s="235"/>
      <c r="DF97" s="235"/>
      <c r="DG97" s="235"/>
      <c r="DH97" s="235"/>
      <c r="DI97" s="235"/>
      <c r="DJ97" s="235"/>
      <c r="DK97" s="235"/>
      <c r="DL97" s="235"/>
      <c r="DM97" s="235"/>
      <c r="DN97" s="235"/>
      <c r="DO97" s="235"/>
      <c r="DP97" s="235"/>
      <c r="DQ97" s="235"/>
    </row>
    <row r="98" spans="5:121" ht="4.5" customHeight="1">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CO98" s="203"/>
      <c r="CQ98" s="235"/>
      <c r="CR98" s="235"/>
      <c r="CS98" s="235"/>
      <c r="CT98" s="235"/>
      <c r="CU98" s="235"/>
      <c r="CV98" s="235"/>
      <c r="CW98" s="235"/>
      <c r="CX98" s="235"/>
      <c r="CY98" s="235"/>
      <c r="CZ98" s="235"/>
      <c r="DA98" s="235"/>
      <c r="DB98" s="235"/>
      <c r="DC98" s="235"/>
      <c r="DD98" s="235"/>
      <c r="DE98" s="235"/>
      <c r="DF98" s="235"/>
      <c r="DG98" s="235"/>
      <c r="DH98" s="235"/>
      <c r="DI98" s="235"/>
      <c r="DJ98" s="235"/>
      <c r="DK98" s="235"/>
      <c r="DL98" s="235"/>
      <c r="DM98" s="235"/>
      <c r="DN98" s="235"/>
      <c r="DO98" s="235"/>
      <c r="DP98" s="235"/>
      <c r="DQ98" s="235"/>
    </row>
    <row r="99" ht="4.5" customHeight="1">
      <c r="CO99" s="203"/>
    </row>
    <row r="100" spans="1:157" s="4" customFormat="1" ht="15" customHeight="1">
      <c r="A100" s="324">
        <f>IF($J$41="選択してください","","("&amp;$J$44&amp;" "&amp;$J$41&amp;")")</f>
      </c>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379" t="s">
        <v>1274</v>
      </c>
      <c r="AN100" s="380"/>
      <c r="AO100" s="380"/>
      <c r="AP100" s="380"/>
      <c r="AQ100" s="381"/>
      <c r="AR100" s="228"/>
      <c r="AS100" s="228"/>
      <c r="AT100" s="228"/>
      <c r="AU100" s="228"/>
      <c r="AV100" s="228"/>
      <c r="AW100" s="228"/>
      <c r="AX100" s="228"/>
      <c r="AY100" s="228"/>
      <c r="AZ100" s="228"/>
      <c r="BA100" s="227"/>
      <c r="BB100" s="227"/>
      <c r="BC100" s="227"/>
      <c r="BD100" s="227"/>
      <c r="BE100" s="227"/>
      <c r="BF100" s="227"/>
      <c r="BG100" s="227"/>
      <c r="BH100" s="227"/>
      <c r="BI100" s="227"/>
      <c r="BJ100" s="227"/>
      <c r="BK100" s="228"/>
      <c r="BL100" s="228"/>
      <c r="BM100" s="228"/>
      <c r="BN100" s="228"/>
      <c r="BO100" s="228"/>
      <c r="BP100" s="228"/>
      <c r="BQ100" s="228"/>
      <c r="BR100" s="228"/>
      <c r="BS100" s="228"/>
      <c r="BT100" s="228"/>
      <c r="BU100" s="228"/>
      <c r="BV100" s="228"/>
      <c r="BW100" s="228"/>
      <c r="BX100" s="228"/>
      <c r="BY100" s="228"/>
      <c r="BZ100" s="228"/>
      <c r="CA100" s="228"/>
      <c r="CB100" s="228"/>
      <c r="CC100" s="228"/>
      <c r="CD100" s="228"/>
      <c r="CE100" s="228"/>
      <c r="CF100" s="228"/>
      <c r="CG100" s="228"/>
      <c r="CH100" s="228"/>
      <c r="CI100" s="228"/>
      <c r="CJ100" s="228"/>
      <c r="CK100" s="228"/>
      <c r="CL100" s="228"/>
      <c r="CM100" s="228"/>
      <c r="CN100" s="228"/>
      <c r="CO100" s="203"/>
      <c r="CP100" s="229"/>
      <c r="CQ100" s="16"/>
      <c r="CR100" s="235"/>
      <c r="CS100" s="235"/>
      <c r="CT100" s="235"/>
      <c r="CU100" s="235"/>
      <c r="CV100" s="235"/>
      <c r="CW100" s="235"/>
      <c r="CX100" s="235"/>
      <c r="CY100" s="235"/>
      <c r="CZ100" s="235"/>
      <c r="DA100" s="235"/>
      <c r="DB100" s="235"/>
      <c r="DC100" s="235"/>
      <c r="DD100" s="235"/>
      <c r="DE100" s="235"/>
      <c r="DF100" s="235"/>
      <c r="DG100" s="235"/>
      <c r="DH100" s="235"/>
      <c r="DI100" s="235"/>
      <c r="DJ100" s="235"/>
      <c r="DK100" s="235"/>
      <c r="DL100" s="235"/>
      <c r="DM100" s="235"/>
      <c r="DN100" s="235"/>
      <c r="DO100" s="235"/>
      <c r="DP100" s="235"/>
      <c r="DQ100" s="235"/>
      <c r="DR100" s="285"/>
      <c r="DS100" s="285"/>
      <c r="DT100" s="285"/>
      <c r="DU100" s="104"/>
      <c r="DV100" s="104"/>
      <c r="DW100" s="104"/>
      <c r="DX100" s="104"/>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row>
    <row r="101" spans="1:124" ht="19.5" customHeight="1">
      <c r="A101" s="16"/>
      <c r="B101" s="16" t="s">
        <v>10</v>
      </c>
      <c r="C101" s="16"/>
      <c r="D101" s="16"/>
      <c r="E101" s="16"/>
      <c r="F101" s="16"/>
      <c r="G101" s="16"/>
      <c r="H101" s="16"/>
      <c r="I101" s="16"/>
      <c r="J101" s="16"/>
      <c r="K101" s="16"/>
      <c r="L101" s="16"/>
      <c r="M101" s="16"/>
      <c r="N101" s="16"/>
      <c r="O101" s="16"/>
      <c r="P101" s="455">
        <f>IF(AW60=2,"４ページ（２）に進んで下さい",IF(AW60=3,"４ページ（３）に進んで下さい",""))</f>
      </c>
      <c r="Q101" s="455"/>
      <c r="R101" s="455"/>
      <c r="S101" s="455"/>
      <c r="T101" s="455"/>
      <c r="U101" s="455"/>
      <c r="V101" s="455"/>
      <c r="W101" s="455"/>
      <c r="X101" s="455"/>
      <c r="Y101" s="455"/>
      <c r="Z101" s="455"/>
      <c r="AA101" s="455"/>
      <c r="AB101" s="455"/>
      <c r="AC101" s="455"/>
      <c r="AD101" s="455"/>
      <c r="AE101" s="455"/>
      <c r="AF101" s="455"/>
      <c r="AG101" s="455"/>
      <c r="AH101" s="455"/>
      <c r="AI101" s="455"/>
      <c r="AJ101" s="455"/>
      <c r="AK101" s="455"/>
      <c r="AL101" s="16"/>
      <c r="AM101" s="382"/>
      <c r="AN101" s="383"/>
      <c r="AO101" s="383"/>
      <c r="AP101" s="383"/>
      <c r="AQ101" s="384"/>
      <c r="AR101" s="225" t="s">
        <v>5589</v>
      </c>
      <c r="AZ101" s="225">
        <f>COUNTIF(BA108:BE178,3)</f>
        <v>0</v>
      </c>
      <c r="BA101" s="188" t="s">
        <v>3239</v>
      </c>
      <c r="BF101" s="188" t="s">
        <v>3240</v>
      </c>
      <c r="CO101" s="203"/>
      <c r="CP101" s="309" t="s">
        <v>2457</v>
      </c>
      <c r="CR101" s="229"/>
      <c r="CS101" s="229"/>
      <c r="CT101" s="229"/>
      <c r="CU101" s="229"/>
      <c r="CV101" s="229"/>
      <c r="CW101" s="229"/>
      <c r="CX101" s="229"/>
      <c r="CY101" s="229"/>
      <c r="CZ101" s="229"/>
      <c r="DA101" s="229"/>
      <c r="DB101" s="229"/>
      <c r="DC101" s="229"/>
      <c r="DD101" s="229"/>
      <c r="DE101" s="229"/>
      <c r="DF101" s="229"/>
      <c r="DG101" s="229"/>
      <c r="DH101" s="229"/>
      <c r="DI101" s="229"/>
      <c r="DJ101" s="229"/>
      <c r="DK101" s="229"/>
      <c r="DL101" s="229"/>
      <c r="DM101" s="229"/>
      <c r="DN101" s="104"/>
      <c r="DO101" s="104"/>
      <c r="DP101" s="104"/>
      <c r="DQ101" s="104"/>
      <c r="DR101" s="285"/>
      <c r="DS101" s="285"/>
      <c r="DT101" s="285"/>
    </row>
    <row r="102" spans="1:157" ht="19.5" customHeight="1">
      <c r="A102" s="16"/>
      <c r="B102" s="16"/>
      <c r="C102" s="635" t="s">
        <v>2606</v>
      </c>
      <c r="D102" s="635"/>
      <c r="E102" s="635"/>
      <c r="F102" s="635"/>
      <c r="G102" s="635"/>
      <c r="H102" s="635"/>
      <c r="I102" s="635"/>
      <c r="J102" s="635"/>
      <c r="K102" s="635"/>
      <c r="L102" s="635"/>
      <c r="M102" s="635"/>
      <c r="N102" s="635"/>
      <c r="O102" s="635"/>
      <c r="P102" s="635"/>
      <c r="Q102" s="635"/>
      <c r="R102" s="635"/>
      <c r="S102" s="635"/>
      <c r="T102" s="635"/>
      <c r="U102" s="635"/>
      <c r="V102" s="635"/>
      <c r="W102" s="635"/>
      <c r="X102" s="635"/>
      <c r="Y102" s="635"/>
      <c r="Z102" s="635"/>
      <c r="AA102" s="635"/>
      <c r="AB102" s="635"/>
      <c r="AC102" s="635"/>
      <c r="AD102" s="635"/>
      <c r="AE102" s="635"/>
      <c r="AF102" s="635"/>
      <c r="AG102" s="635"/>
      <c r="AH102" s="635"/>
      <c r="AI102" s="635"/>
      <c r="AJ102" s="635"/>
      <c r="AK102" s="635"/>
      <c r="AL102" s="10"/>
      <c r="AM102" s="328"/>
      <c r="AN102" s="328"/>
      <c r="AO102" s="328"/>
      <c r="AP102" s="328"/>
      <c r="AQ102" s="328"/>
      <c r="AR102" s="225" t="s">
        <v>5590</v>
      </c>
      <c r="AZ102" s="225">
        <f>COUNTIF(BA108:BE178,1)</f>
        <v>0</v>
      </c>
      <c r="BA102" s="188">
        <f>IF(AW60=1,1,0)</f>
        <v>0</v>
      </c>
      <c r="BC102" s="188" t="s">
        <v>2610</v>
      </c>
      <c r="BD102" s="188">
        <f>IF(BA102=1,0,1)</f>
        <v>1</v>
      </c>
      <c r="BO102" s="228"/>
      <c r="BP102" s="228" t="s">
        <v>5588</v>
      </c>
      <c r="CO102" s="203"/>
      <c r="CQ102" s="388" t="s">
        <v>2309</v>
      </c>
      <c r="CR102" s="389"/>
      <c r="CS102" s="389"/>
      <c r="CT102" s="389"/>
      <c r="CU102" s="389"/>
      <c r="CV102" s="389"/>
      <c r="CW102" s="389"/>
      <c r="CX102" s="389"/>
      <c r="CY102" s="389"/>
      <c r="CZ102" s="389"/>
      <c r="DA102" s="389"/>
      <c r="DB102" s="389"/>
      <c r="DC102" s="389"/>
      <c r="DD102" s="389"/>
      <c r="DE102" s="389"/>
      <c r="DF102" s="389"/>
      <c r="DG102" s="389"/>
      <c r="DH102" s="389"/>
      <c r="DI102" s="389"/>
      <c r="DJ102" s="389"/>
      <c r="DK102" s="389"/>
      <c r="DL102" s="389"/>
      <c r="DM102" s="389"/>
      <c r="DN102" s="389"/>
      <c r="DO102" s="389"/>
      <c r="DP102" s="390"/>
      <c r="DQ102" s="285"/>
      <c r="DR102" s="285"/>
      <c r="DS102" s="285"/>
      <c r="DX102" s="8"/>
      <c r="FA102"/>
    </row>
    <row r="103" spans="67:157" ht="3" customHeight="1">
      <c r="BO103" s="228"/>
      <c r="BP103" s="228"/>
      <c r="CO103" s="203"/>
      <c r="CQ103" s="371" t="s">
        <v>2308</v>
      </c>
      <c r="CR103" s="402"/>
      <c r="CS103" s="399" t="s">
        <v>2458</v>
      </c>
      <c r="CT103" s="399"/>
      <c r="CU103" s="399"/>
      <c r="CV103" s="399"/>
      <c r="CW103" s="399"/>
      <c r="CX103" s="399"/>
      <c r="CY103" s="399"/>
      <c r="CZ103" s="399"/>
      <c r="DA103" s="399"/>
      <c r="DB103" s="399"/>
      <c r="DC103" s="399"/>
      <c r="DD103" s="399"/>
      <c r="DE103" s="399"/>
      <c r="DF103" s="399"/>
      <c r="DG103" s="399"/>
      <c r="DH103" s="399"/>
      <c r="DI103" s="399"/>
      <c r="DJ103" s="399"/>
      <c r="DK103" s="399"/>
      <c r="DL103" s="399"/>
      <c r="DM103" s="399"/>
      <c r="DN103" s="399"/>
      <c r="DO103" s="399"/>
      <c r="DP103" s="400"/>
      <c r="DQ103" s="285"/>
      <c r="DR103" s="285"/>
      <c r="DS103" s="285"/>
      <c r="DX103" s="8"/>
      <c r="FA103"/>
    </row>
    <row r="104" spans="67:157" ht="3" customHeight="1" hidden="1">
      <c r="BO104" s="228"/>
      <c r="BP104" s="228"/>
      <c r="CO104" s="203"/>
      <c r="CQ104" s="371"/>
      <c r="CR104" s="402"/>
      <c r="CS104" s="399"/>
      <c r="CT104" s="399"/>
      <c r="CU104" s="399"/>
      <c r="CV104" s="399"/>
      <c r="CW104" s="399"/>
      <c r="CX104" s="399"/>
      <c r="CY104" s="399"/>
      <c r="CZ104" s="399"/>
      <c r="DA104" s="399"/>
      <c r="DB104" s="399"/>
      <c r="DC104" s="399"/>
      <c r="DD104" s="399"/>
      <c r="DE104" s="399"/>
      <c r="DF104" s="399"/>
      <c r="DG104" s="399"/>
      <c r="DH104" s="399"/>
      <c r="DI104" s="399"/>
      <c r="DJ104" s="399"/>
      <c r="DK104" s="399"/>
      <c r="DL104" s="399"/>
      <c r="DM104" s="399"/>
      <c r="DN104" s="399"/>
      <c r="DO104" s="399"/>
      <c r="DP104" s="400"/>
      <c r="DQ104" s="285"/>
      <c r="DR104" s="285"/>
      <c r="DS104" s="285"/>
      <c r="DX104" s="8"/>
      <c r="FA104"/>
    </row>
    <row r="105" spans="3:157" ht="15" customHeight="1">
      <c r="C105" s="28"/>
      <c r="D105" s="636" t="s">
        <v>11</v>
      </c>
      <c r="E105" s="636"/>
      <c r="F105" s="636"/>
      <c r="G105" s="636"/>
      <c r="H105" s="636"/>
      <c r="I105" s="636"/>
      <c r="J105" s="636"/>
      <c r="K105" s="636"/>
      <c r="L105" s="636"/>
      <c r="M105" s="636"/>
      <c r="N105" s="636"/>
      <c r="O105" s="636"/>
      <c r="P105" s="636"/>
      <c r="Q105" s="29"/>
      <c r="AR105" s="240" t="s">
        <v>2611</v>
      </c>
      <c r="AS105" s="241"/>
      <c r="AT105" s="241"/>
      <c r="AU105" s="241"/>
      <c r="AV105" s="241"/>
      <c r="AW105" s="241"/>
      <c r="AX105" s="241"/>
      <c r="AY105" s="241"/>
      <c r="AZ105" s="267">
        <f>IF(AND(BF108+BG118+BF126+BF129+BF132+BF135+BG155=0,OR(AS170=1,BG170=0),OR(AS178=2,BG178+BI178=0)),1,0)</f>
        <v>0</v>
      </c>
      <c r="BO105" s="228"/>
      <c r="BP105" s="228">
        <f>MAX(BL108,BK108)</f>
        <v>0</v>
      </c>
      <c r="CO105" s="203"/>
      <c r="CQ105" s="371"/>
      <c r="CR105" s="402"/>
      <c r="CS105" s="399"/>
      <c r="CT105" s="399"/>
      <c r="CU105" s="399"/>
      <c r="CV105" s="399"/>
      <c r="CW105" s="399"/>
      <c r="CX105" s="399"/>
      <c r="CY105" s="399"/>
      <c r="CZ105" s="399"/>
      <c r="DA105" s="399"/>
      <c r="DB105" s="399"/>
      <c r="DC105" s="399"/>
      <c r="DD105" s="399"/>
      <c r="DE105" s="399"/>
      <c r="DF105" s="399"/>
      <c r="DG105" s="399"/>
      <c r="DH105" s="399"/>
      <c r="DI105" s="399"/>
      <c r="DJ105" s="399"/>
      <c r="DK105" s="399"/>
      <c r="DL105" s="399"/>
      <c r="DM105" s="399"/>
      <c r="DN105" s="399"/>
      <c r="DO105" s="399"/>
      <c r="DP105" s="400"/>
      <c r="DQ105" s="285"/>
      <c r="DR105" s="285"/>
      <c r="DS105" s="285"/>
      <c r="DX105" s="8"/>
      <c r="FA105"/>
    </row>
    <row r="106" spans="3:157" ht="15" customHeight="1">
      <c r="C106" s="32"/>
      <c r="D106" s="36"/>
      <c r="E106" s="36"/>
      <c r="F106" s="36"/>
      <c r="G106" s="36"/>
      <c r="H106" s="36"/>
      <c r="I106" s="36"/>
      <c r="J106" s="102"/>
      <c r="K106" s="633" t="s">
        <v>12</v>
      </c>
      <c r="L106" s="633"/>
      <c r="M106" s="633"/>
      <c r="N106" s="633"/>
      <c r="O106" s="633"/>
      <c r="P106" s="633"/>
      <c r="Q106" s="634"/>
      <c r="U106" s="532" t="s">
        <v>1624</v>
      </c>
      <c r="V106" s="533"/>
      <c r="W106" s="533"/>
      <c r="X106" s="533"/>
      <c r="Y106" s="533"/>
      <c r="Z106" s="533"/>
      <c r="AA106" s="533"/>
      <c r="AB106" s="533"/>
      <c r="AC106" s="533"/>
      <c r="AD106" s="533"/>
      <c r="AE106" s="533"/>
      <c r="AF106" s="533"/>
      <c r="AG106" s="533"/>
      <c r="AH106" s="533"/>
      <c r="AI106" s="533"/>
      <c r="AJ106" s="533"/>
      <c r="AK106" s="533"/>
      <c r="AL106" s="533"/>
      <c r="AM106" s="534"/>
      <c r="AW106" s="228" t="s">
        <v>2607</v>
      </c>
      <c r="AX106" s="228" t="s">
        <v>2608</v>
      </c>
      <c r="BK106" s="225" t="s">
        <v>3101</v>
      </c>
      <c r="BL106" s="225" t="s">
        <v>170</v>
      </c>
      <c r="BM106" s="225" t="s">
        <v>2609</v>
      </c>
      <c r="BN106" s="225" t="s">
        <v>2613</v>
      </c>
      <c r="BO106" s="225" t="s">
        <v>3241</v>
      </c>
      <c r="BQ106" s="225" t="s">
        <v>2615</v>
      </c>
      <c r="BR106" s="225" t="s">
        <v>2612</v>
      </c>
      <c r="BS106" s="225" t="s">
        <v>3241</v>
      </c>
      <c r="CO106" s="203"/>
      <c r="CQ106" s="371"/>
      <c r="CR106" s="402"/>
      <c r="CS106" s="399"/>
      <c r="CT106" s="399"/>
      <c r="CU106" s="399"/>
      <c r="CV106" s="399"/>
      <c r="CW106" s="399"/>
      <c r="CX106" s="399"/>
      <c r="CY106" s="399"/>
      <c r="CZ106" s="399"/>
      <c r="DA106" s="399"/>
      <c r="DB106" s="399"/>
      <c r="DC106" s="399"/>
      <c r="DD106" s="399"/>
      <c r="DE106" s="399"/>
      <c r="DF106" s="399"/>
      <c r="DG106" s="399"/>
      <c r="DH106" s="399"/>
      <c r="DI106" s="399"/>
      <c r="DJ106" s="399"/>
      <c r="DK106" s="399"/>
      <c r="DL106" s="399"/>
      <c r="DM106" s="399"/>
      <c r="DN106" s="399"/>
      <c r="DO106" s="399"/>
      <c r="DP106" s="400"/>
      <c r="DQ106" s="285"/>
      <c r="DR106" s="285"/>
      <c r="DS106" s="285"/>
      <c r="DX106" s="8"/>
      <c r="FA106"/>
    </row>
    <row r="107" spans="3:157" ht="3" customHeight="1" thickBot="1">
      <c r="C107" s="30"/>
      <c r="D107" s="26"/>
      <c r="E107" s="26"/>
      <c r="F107" s="26"/>
      <c r="G107" s="26"/>
      <c r="H107" s="26"/>
      <c r="I107" s="26"/>
      <c r="J107" s="37"/>
      <c r="K107" s="16"/>
      <c r="L107" s="16"/>
      <c r="M107" s="16"/>
      <c r="N107" s="16"/>
      <c r="O107" s="16"/>
      <c r="P107" s="16"/>
      <c r="Q107" s="31"/>
      <c r="U107" s="535"/>
      <c r="V107" s="536"/>
      <c r="W107" s="536"/>
      <c r="X107" s="536"/>
      <c r="Y107" s="536"/>
      <c r="Z107" s="536"/>
      <c r="AA107" s="536"/>
      <c r="AB107" s="536"/>
      <c r="AC107" s="536"/>
      <c r="AD107" s="536"/>
      <c r="AE107" s="536"/>
      <c r="AF107" s="536"/>
      <c r="AG107" s="536"/>
      <c r="AH107" s="536"/>
      <c r="AI107" s="536"/>
      <c r="AJ107" s="536"/>
      <c r="AK107" s="536"/>
      <c r="AL107" s="536"/>
      <c r="AM107" s="537"/>
      <c r="AW107" s="228"/>
      <c r="AX107" s="228"/>
      <c r="CO107" s="203"/>
      <c r="CQ107" s="371"/>
      <c r="CR107" s="402"/>
      <c r="CS107" s="399"/>
      <c r="CT107" s="399"/>
      <c r="CU107" s="399"/>
      <c r="CV107" s="399"/>
      <c r="CW107" s="399"/>
      <c r="CX107" s="399"/>
      <c r="CY107" s="399"/>
      <c r="CZ107" s="399"/>
      <c r="DA107" s="399"/>
      <c r="DB107" s="399"/>
      <c r="DC107" s="399"/>
      <c r="DD107" s="399"/>
      <c r="DE107" s="399"/>
      <c r="DF107" s="399"/>
      <c r="DG107" s="399"/>
      <c r="DH107" s="399"/>
      <c r="DI107" s="399"/>
      <c r="DJ107" s="399"/>
      <c r="DK107" s="399"/>
      <c r="DL107" s="399"/>
      <c r="DM107" s="399"/>
      <c r="DN107" s="399"/>
      <c r="DO107" s="399"/>
      <c r="DP107" s="400"/>
      <c r="DQ107" s="285"/>
      <c r="DR107" s="285"/>
      <c r="DS107" s="285"/>
      <c r="DX107" s="8"/>
      <c r="FA107"/>
    </row>
    <row r="108" spans="3:157" ht="19.5" customHeight="1">
      <c r="C108" s="30"/>
      <c r="D108" s="473"/>
      <c r="E108" s="474"/>
      <c r="F108" s="474"/>
      <c r="G108" s="474"/>
      <c r="H108" s="475"/>
      <c r="I108" s="27" t="s">
        <v>4</v>
      </c>
      <c r="J108" s="37"/>
      <c r="K108" s="473"/>
      <c r="L108" s="474"/>
      <c r="M108" s="474"/>
      <c r="N108" s="474"/>
      <c r="O108" s="475"/>
      <c r="P108" s="17" t="s">
        <v>4</v>
      </c>
      <c r="Q108" s="31"/>
      <c r="U108" s="538"/>
      <c r="V108" s="539"/>
      <c r="W108" s="539"/>
      <c r="X108" s="539"/>
      <c r="Y108" s="539"/>
      <c r="Z108" s="539"/>
      <c r="AA108" s="539"/>
      <c r="AB108" s="539"/>
      <c r="AC108" s="539"/>
      <c r="AD108" s="539"/>
      <c r="AE108" s="539"/>
      <c r="AF108" s="539"/>
      <c r="AG108" s="539"/>
      <c r="AH108" s="539"/>
      <c r="AI108" s="539"/>
      <c r="AJ108" s="539"/>
      <c r="AK108" s="539"/>
      <c r="AL108" s="539"/>
      <c r="AM108" s="540"/>
      <c r="AW108" s="228">
        <f>O118+Q126+Q129+Q132+Q135+O155+AE170+AC178+AM178</f>
        <v>0</v>
      </c>
      <c r="AX108" s="228">
        <f>V118+W126+W129+W132+W135+AF155</f>
        <v>0</v>
      </c>
      <c r="BA108" s="188">
        <f>IF(AND(BF108=0,SUM(BK108:BP108)&gt;0),1,IF(AND($BA$102=1,D108&gt;0),2,IF($BA$102=1,3,"")))</f>
      </c>
      <c r="BB108" s="188">
        <f>IF(AND(BG108=0,SUM(BQ108:BV108)&gt;0),1,IF(AND($BA$102=1,K108&gt;=0,BG108=0),2,IF($BA$102=1,3,"")))</f>
      </c>
      <c r="BF108" s="188">
        <f>IF(D108="",1,0)</f>
        <v>1</v>
      </c>
      <c r="BG108" s="188">
        <f>IF(K108="",1,0)</f>
        <v>1</v>
      </c>
      <c r="BK108" s="225">
        <f>IF(AND(BF108=0,$D$108&lt;$AW$108),1,0)</f>
        <v>0</v>
      </c>
      <c r="BL108" s="225">
        <f>IF(AND(AZ105=1,D108&lt;&gt;AW108),1,0)</f>
        <v>0</v>
      </c>
      <c r="BM108" s="225">
        <f>IF($D$108&gt;100000,1,0)</f>
        <v>0</v>
      </c>
      <c r="BN108" s="225">
        <f>IF(AND(BF108=0,D108&lt;MAX(K108,AW108,AX108,1)),1,0)</f>
        <v>0</v>
      </c>
      <c r="BO108" s="225">
        <f>BD102</f>
        <v>1</v>
      </c>
      <c r="BQ108" s="225">
        <f>IF(AND(BF108=0,D108&lt;K108),1,0)</f>
        <v>0</v>
      </c>
      <c r="BR108" s="225">
        <f>IF(AND(BG108=0,K108&lt;AX108),1,0)</f>
        <v>0</v>
      </c>
      <c r="BS108" s="225">
        <f>BD102</f>
        <v>1</v>
      </c>
      <c r="CO108" s="203"/>
      <c r="CP108" s="239"/>
      <c r="CQ108" s="371"/>
      <c r="CR108" s="402"/>
      <c r="CS108" s="399"/>
      <c r="CT108" s="399"/>
      <c r="CU108" s="399"/>
      <c r="CV108" s="399"/>
      <c r="CW108" s="399"/>
      <c r="CX108" s="399"/>
      <c r="CY108" s="399"/>
      <c r="CZ108" s="399"/>
      <c r="DA108" s="399"/>
      <c r="DB108" s="399"/>
      <c r="DC108" s="399"/>
      <c r="DD108" s="399"/>
      <c r="DE108" s="399"/>
      <c r="DF108" s="399"/>
      <c r="DG108" s="399"/>
      <c r="DH108" s="399"/>
      <c r="DI108" s="399"/>
      <c r="DJ108" s="399"/>
      <c r="DK108" s="399"/>
      <c r="DL108" s="399"/>
      <c r="DM108" s="399"/>
      <c r="DN108" s="399"/>
      <c r="DO108" s="399"/>
      <c r="DP108" s="400"/>
      <c r="DQ108" s="285"/>
      <c r="DR108" s="285"/>
      <c r="DS108" s="285"/>
      <c r="DX108" s="8"/>
      <c r="FA108"/>
    </row>
    <row r="109" spans="3:157" ht="3" customHeight="1">
      <c r="C109" s="32"/>
      <c r="D109" s="33"/>
      <c r="E109" s="33"/>
      <c r="F109" s="33"/>
      <c r="G109" s="33"/>
      <c r="H109" s="33"/>
      <c r="I109" s="33"/>
      <c r="J109" s="38"/>
      <c r="K109" s="34"/>
      <c r="L109" s="34"/>
      <c r="M109" s="34"/>
      <c r="N109" s="34"/>
      <c r="O109" s="34"/>
      <c r="P109" s="34"/>
      <c r="Q109" s="35"/>
      <c r="CO109" s="203"/>
      <c r="CQ109" s="371"/>
      <c r="CR109" s="402"/>
      <c r="CS109" s="399"/>
      <c r="CT109" s="399"/>
      <c r="CU109" s="399"/>
      <c r="CV109" s="399"/>
      <c r="CW109" s="399"/>
      <c r="CX109" s="399"/>
      <c r="CY109" s="399"/>
      <c r="CZ109" s="399"/>
      <c r="DA109" s="399"/>
      <c r="DB109" s="399"/>
      <c r="DC109" s="399"/>
      <c r="DD109" s="399"/>
      <c r="DE109" s="399"/>
      <c r="DF109" s="399"/>
      <c r="DG109" s="399"/>
      <c r="DH109" s="399"/>
      <c r="DI109" s="399"/>
      <c r="DJ109" s="399"/>
      <c r="DK109" s="399"/>
      <c r="DL109" s="399"/>
      <c r="DM109" s="399"/>
      <c r="DN109" s="399"/>
      <c r="DO109" s="399"/>
      <c r="DP109" s="400"/>
      <c r="DQ109" s="285"/>
      <c r="DR109" s="285"/>
      <c r="DS109" s="285"/>
      <c r="DX109" s="8"/>
      <c r="FA109"/>
    </row>
    <row r="110" spans="20:157" ht="3" customHeight="1">
      <c r="T110" s="698">
        <f>IF(BK118=1,"→正規職員組合員対象数の内訳があいません",IF(BP105=1,"→組合員総数と下記区分での組合員数の計があいません",""))</f>
      </c>
      <c r="U110" s="698"/>
      <c r="V110" s="698"/>
      <c r="W110" s="698"/>
      <c r="X110" s="698"/>
      <c r="Y110" s="698"/>
      <c r="Z110" s="698"/>
      <c r="AA110" s="698"/>
      <c r="AB110" s="698"/>
      <c r="AC110" s="698"/>
      <c r="AD110" s="698"/>
      <c r="AE110" s="698"/>
      <c r="AF110" s="698"/>
      <c r="AG110" s="698"/>
      <c r="AH110" s="698"/>
      <c r="AI110" s="698"/>
      <c r="AJ110" s="698"/>
      <c r="AK110" s="698"/>
      <c r="AL110" s="698"/>
      <c r="AM110" s="698"/>
      <c r="AN110" s="698"/>
      <c r="AO110" s="698"/>
      <c r="AP110" s="698"/>
      <c r="AQ110" s="698"/>
      <c r="CO110" s="203"/>
      <c r="CQ110" s="371"/>
      <c r="CR110" s="402"/>
      <c r="CS110" s="399"/>
      <c r="CT110" s="399"/>
      <c r="CU110" s="399"/>
      <c r="CV110" s="399"/>
      <c r="CW110" s="399"/>
      <c r="CX110" s="399"/>
      <c r="CY110" s="399"/>
      <c r="CZ110" s="399"/>
      <c r="DA110" s="399"/>
      <c r="DB110" s="399"/>
      <c r="DC110" s="399"/>
      <c r="DD110" s="399"/>
      <c r="DE110" s="399"/>
      <c r="DF110" s="399"/>
      <c r="DG110" s="399"/>
      <c r="DH110" s="399"/>
      <c r="DI110" s="399"/>
      <c r="DJ110" s="399"/>
      <c r="DK110" s="399"/>
      <c r="DL110" s="399"/>
      <c r="DM110" s="399"/>
      <c r="DN110" s="399"/>
      <c r="DO110" s="399"/>
      <c r="DP110" s="400"/>
      <c r="DQ110" s="285"/>
      <c r="DR110" s="285"/>
      <c r="DS110" s="285"/>
      <c r="DX110" s="8"/>
      <c r="FA110"/>
    </row>
    <row r="111" spans="20:157" ht="3" customHeight="1">
      <c r="T111" s="698"/>
      <c r="U111" s="698"/>
      <c r="V111" s="698"/>
      <c r="W111" s="698"/>
      <c r="X111" s="698"/>
      <c r="Y111" s="698"/>
      <c r="Z111" s="698"/>
      <c r="AA111" s="698"/>
      <c r="AB111" s="698"/>
      <c r="AC111" s="698"/>
      <c r="AD111" s="698"/>
      <c r="AE111" s="698"/>
      <c r="AF111" s="698"/>
      <c r="AG111" s="698"/>
      <c r="AH111" s="698"/>
      <c r="AI111" s="698"/>
      <c r="AJ111" s="698"/>
      <c r="AK111" s="698"/>
      <c r="AL111" s="698"/>
      <c r="AM111" s="698"/>
      <c r="AN111" s="698"/>
      <c r="AO111" s="698"/>
      <c r="AP111" s="698"/>
      <c r="AQ111" s="698"/>
      <c r="CO111" s="203"/>
      <c r="CQ111" s="371"/>
      <c r="CR111" s="402"/>
      <c r="CS111" s="399"/>
      <c r="CT111" s="399"/>
      <c r="CU111" s="399"/>
      <c r="CV111" s="399"/>
      <c r="CW111" s="399"/>
      <c r="CX111" s="399"/>
      <c r="CY111" s="399"/>
      <c r="CZ111" s="399"/>
      <c r="DA111" s="399"/>
      <c r="DB111" s="399"/>
      <c r="DC111" s="399"/>
      <c r="DD111" s="399"/>
      <c r="DE111" s="399"/>
      <c r="DF111" s="399"/>
      <c r="DG111" s="399"/>
      <c r="DH111" s="399"/>
      <c r="DI111" s="399"/>
      <c r="DJ111" s="399"/>
      <c r="DK111" s="399"/>
      <c r="DL111" s="399"/>
      <c r="DM111" s="399"/>
      <c r="DN111" s="399"/>
      <c r="DO111" s="399"/>
      <c r="DP111" s="400"/>
      <c r="DQ111" s="285"/>
      <c r="DR111" s="285"/>
      <c r="DS111" s="285"/>
      <c r="DX111" s="8"/>
      <c r="EB111" s="135"/>
      <c r="EC111" s="135"/>
      <c r="ED111" s="135"/>
      <c r="EE111" s="135"/>
      <c r="EF111" s="135"/>
      <c r="EG111" s="135"/>
      <c r="FA111"/>
    </row>
    <row r="112" spans="5:157" ht="15.75" customHeight="1">
      <c r="E112" s="568" t="s">
        <v>13</v>
      </c>
      <c r="F112" s="568"/>
      <c r="G112" s="568"/>
      <c r="H112" s="568"/>
      <c r="I112" s="568"/>
      <c r="J112" s="568"/>
      <c r="K112" s="568"/>
      <c r="L112" s="568"/>
      <c r="M112" s="568"/>
      <c r="N112" s="568"/>
      <c r="O112" s="568"/>
      <c r="P112" s="568"/>
      <c r="Q112" s="568"/>
      <c r="T112" s="698"/>
      <c r="U112" s="698"/>
      <c r="V112" s="698"/>
      <c r="W112" s="698"/>
      <c r="X112" s="698"/>
      <c r="Y112" s="698"/>
      <c r="Z112" s="698"/>
      <c r="AA112" s="698"/>
      <c r="AB112" s="698"/>
      <c r="AC112" s="698"/>
      <c r="AD112" s="698"/>
      <c r="AE112" s="698"/>
      <c r="AF112" s="698"/>
      <c r="AG112" s="698"/>
      <c r="AH112" s="698"/>
      <c r="AI112" s="698"/>
      <c r="AJ112" s="698"/>
      <c r="AK112" s="698"/>
      <c r="AL112" s="698"/>
      <c r="AM112" s="698"/>
      <c r="AN112" s="698"/>
      <c r="AO112" s="698"/>
      <c r="AP112" s="698"/>
      <c r="AQ112" s="698"/>
      <c r="CO112" s="203"/>
      <c r="CQ112" s="371"/>
      <c r="CR112" s="402"/>
      <c r="CS112" s="399"/>
      <c r="CT112" s="399"/>
      <c r="CU112" s="399"/>
      <c r="CV112" s="399"/>
      <c r="CW112" s="399"/>
      <c r="CX112" s="399"/>
      <c r="CY112" s="399"/>
      <c r="CZ112" s="399"/>
      <c r="DA112" s="399"/>
      <c r="DB112" s="399"/>
      <c r="DC112" s="399"/>
      <c r="DD112" s="399"/>
      <c r="DE112" s="399"/>
      <c r="DF112" s="399"/>
      <c r="DG112" s="399"/>
      <c r="DH112" s="399"/>
      <c r="DI112" s="399"/>
      <c r="DJ112" s="399"/>
      <c r="DK112" s="399"/>
      <c r="DL112" s="399"/>
      <c r="DM112" s="399"/>
      <c r="DN112" s="399"/>
      <c r="DO112" s="399"/>
      <c r="DP112" s="400"/>
      <c r="DQ112" s="285"/>
      <c r="DR112" s="285"/>
      <c r="DS112" s="285"/>
      <c r="DX112" s="8"/>
      <c r="EB112" s="135"/>
      <c r="EC112" s="135"/>
      <c r="ED112" s="135"/>
      <c r="EE112" s="135"/>
      <c r="EF112" s="135"/>
      <c r="EG112" s="135"/>
      <c r="FA112"/>
    </row>
    <row r="113" spans="93:157" ht="3" customHeight="1">
      <c r="CO113" s="203"/>
      <c r="CP113" s="229"/>
      <c r="CQ113" s="371"/>
      <c r="CR113" s="402"/>
      <c r="CS113" s="399"/>
      <c r="CT113" s="399"/>
      <c r="CU113" s="399"/>
      <c r="CV113" s="399"/>
      <c r="CW113" s="399"/>
      <c r="CX113" s="399"/>
      <c r="CY113" s="399"/>
      <c r="CZ113" s="399"/>
      <c r="DA113" s="399"/>
      <c r="DB113" s="399"/>
      <c r="DC113" s="399"/>
      <c r="DD113" s="399"/>
      <c r="DE113" s="399"/>
      <c r="DF113" s="399"/>
      <c r="DG113" s="399"/>
      <c r="DH113" s="399"/>
      <c r="DI113" s="399"/>
      <c r="DJ113" s="399"/>
      <c r="DK113" s="399"/>
      <c r="DL113" s="399"/>
      <c r="DM113" s="399"/>
      <c r="DN113" s="399"/>
      <c r="DO113" s="399"/>
      <c r="DP113" s="400"/>
      <c r="DQ113" s="285"/>
      <c r="DR113" s="285"/>
      <c r="DS113" s="285"/>
      <c r="DX113" s="8"/>
      <c r="EB113" s="135"/>
      <c r="EC113" s="135"/>
      <c r="ED113" s="135"/>
      <c r="EE113" s="135"/>
      <c r="EF113" s="135"/>
      <c r="EG113" s="135"/>
      <c r="FA113"/>
    </row>
    <row r="114" spans="7:157" ht="5.25" customHeight="1">
      <c r="G114" s="640" t="s">
        <v>1258</v>
      </c>
      <c r="H114" s="420" t="s">
        <v>1261</v>
      </c>
      <c r="I114" s="420"/>
      <c r="J114" s="420"/>
      <c r="K114" s="420"/>
      <c r="L114" s="420"/>
      <c r="M114" s="420"/>
      <c r="N114" s="48"/>
      <c r="O114" s="48"/>
      <c r="P114" s="48"/>
      <c r="Q114" s="48"/>
      <c r="R114" s="48"/>
      <c r="S114" s="48"/>
      <c r="T114" s="48"/>
      <c r="U114" s="48"/>
      <c r="V114" s="48"/>
      <c r="W114" s="48"/>
      <c r="X114" s="48"/>
      <c r="Y114" s="48"/>
      <c r="Z114" s="48"/>
      <c r="AA114" s="48"/>
      <c r="AB114" s="48"/>
      <c r="AC114" s="48"/>
      <c r="AD114" s="48"/>
      <c r="AE114" s="48"/>
      <c r="AF114" s="48"/>
      <c r="AG114" s="48"/>
      <c r="AH114" s="49"/>
      <c r="AK114" s="429" t="s">
        <v>2434</v>
      </c>
      <c r="AL114" s="420" t="s">
        <v>1262</v>
      </c>
      <c r="AM114" s="420"/>
      <c r="AN114" s="420"/>
      <c r="AO114" s="420"/>
      <c r="AP114" s="421"/>
      <c r="CO114" s="203"/>
      <c r="CP114" s="229"/>
      <c r="CQ114" s="371"/>
      <c r="CR114" s="402"/>
      <c r="CS114" s="399"/>
      <c r="CT114" s="399"/>
      <c r="CU114" s="399"/>
      <c r="CV114" s="399"/>
      <c r="CW114" s="399"/>
      <c r="CX114" s="399"/>
      <c r="CY114" s="399"/>
      <c r="CZ114" s="399"/>
      <c r="DA114" s="399"/>
      <c r="DB114" s="399"/>
      <c r="DC114" s="399"/>
      <c r="DD114" s="399"/>
      <c r="DE114" s="399"/>
      <c r="DF114" s="399"/>
      <c r="DG114" s="399"/>
      <c r="DH114" s="399"/>
      <c r="DI114" s="399"/>
      <c r="DJ114" s="399"/>
      <c r="DK114" s="399"/>
      <c r="DL114" s="399"/>
      <c r="DM114" s="399"/>
      <c r="DN114" s="399"/>
      <c r="DO114" s="399"/>
      <c r="DP114" s="400"/>
      <c r="DQ114" s="285"/>
      <c r="DR114" s="285"/>
      <c r="DS114" s="285"/>
      <c r="DX114" s="8"/>
      <c r="EB114" s="135"/>
      <c r="EC114" s="135"/>
      <c r="ED114" s="135"/>
      <c r="EE114" s="135"/>
      <c r="EF114" s="135"/>
      <c r="EG114" s="135"/>
      <c r="FA114"/>
    </row>
    <row r="115" spans="7:157" ht="15" customHeight="1">
      <c r="G115" s="641"/>
      <c r="H115" s="422"/>
      <c r="I115" s="422"/>
      <c r="J115" s="422"/>
      <c r="K115" s="422"/>
      <c r="L115" s="422"/>
      <c r="M115" s="422"/>
      <c r="N115" s="96" t="s">
        <v>15</v>
      </c>
      <c r="O115" s="597" t="s">
        <v>17</v>
      </c>
      <c r="P115" s="597"/>
      <c r="Q115" s="597"/>
      <c r="R115" s="597"/>
      <c r="S115" s="597"/>
      <c r="T115" s="597"/>
      <c r="U115" s="597"/>
      <c r="V115" s="597"/>
      <c r="W115" s="597"/>
      <c r="X115" s="597"/>
      <c r="Y115" s="597"/>
      <c r="Z115" s="597"/>
      <c r="AA115" s="598"/>
      <c r="AB115" s="98" t="s">
        <v>19</v>
      </c>
      <c r="AC115" s="592" t="s">
        <v>20</v>
      </c>
      <c r="AD115" s="593"/>
      <c r="AE115" s="593"/>
      <c r="AF115" s="593"/>
      <c r="AG115" s="593"/>
      <c r="AH115" s="594"/>
      <c r="AK115" s="430"/>
      <c r="AL115" s="422"/>
      <c r="AM115" s="422"/>
      <c r="AN115" s="422"/>
      <c r="AO115" s="422"/>
      <c r="AP115" s="423"/>
      <c r="CO115" s="203"/>
      <c r="CP115" s="229"/>
      <c r="CQ115" s="371"/>
      <c r="CR115" s="402"/>
      <c r="CS115" s="399"/>
      <c r="CT115" s="399"/>
      <c r="CU115" s="399"/>
      <c r="CV115" s="399"/>
      <c r="CW115" s="399"/>
      <c r="CX115" s="399"/>
      <c r="CY115" s="399"/>
      <c r="CZ115" s="399"/>
      <c r="DA115" s="399"/>
      <c r="DB115" s="399"/>
      <c r="DC115" s="399"/>
      <c r="DD115" s="399"/>
      <c r="DE115" s="399"/>
      <c r="DF115" s="399"/>
      <c r="DG115" s="399"/>
      <c r="DH115" s="399"/>
      <c r="DI115" s="399"/>
      <c r="DJ115" s="399"/>
      <c r="DK115" s="399"/>
      <c r="DL115" s="399"/>
      <c r="DM115" s="399"/>
      <c r="DN115" s="399"/>
      <c r="DO115" s="399"/>
      <c r="DP115" s="400"/>
      <c r="DQ115" s="285"/>
      <c r="DR115" s="285"/>
      <c r="DS115" s="285"/>
      <c r="DX115" s="8"/>
      <c r="EB115" s="135"/>
      <c r="EC115" s="135"/>
      <c r="ED115" s="135"/>
      <c r="EE115" s="135"/>
      <c r="EF115" s="135"/>
      <c r="EG115" s="135"/>
      <c r="FA115"/>
    </row>
    <row r="116" spans="7:157" ht="15" customHeight="1">
      <c r="G116" s="642"/>
      <c r="H116" s="424"/>
      <c r="I116" s="424"/>
      <c r="J116" s="424"/>
      <c r="K116" s="424"/>
      <c r="L116" s="424"/>
      <c r="M116" s="424"/>
      <c r="N116" s="54"/>
      <c r="O116" s="53"/>
      <c r="P116" s="53"/>
      <c r="Q116" s="53"/>
      <c r="R116" s="53"/>
      <c r="S116" s="53"/>
      <c r="T116" s="33"/>
      <c r="U116" s="97" t="s">
        <v>3935</v>
      </c>
      <c r="V116" s="581" t="s">
        <v>18</v>
      </c>
      <c r="W116" s="581"/>
      <c r="X116" s="581"/>
      <c r="Y116" s="581"/>
      <c r="Z116" s="581"/>
      <c r="AA116" s="582"/>
      <c r="AB116" s="99"/>
      <c r="AC116" s="595"/>
      <c r="AD116" s="595"/>
      <c r="AE116" s="595"/>
      <c r="AF116" s="595"/>
      <c r="AG116" s="595"/>
      <c r="AH116" s="596"/>
      <c r="AK116" s="431"/>
      <c r="AL116" s="424"/>
      <c r="AM116" s="424"/>
      <c r="AN116" s="424"/>
      <c r="AO116" s="424"/>
      <c r="AP116" s="425"/>
      <c r="AW116" s="225" t="s">
        <v>5649</v>
      </c>
      <c r="AX116" s="225" t="s">
        <v>1621</v>
      </c>
      <c r="AY116" s="225" t="s">
        <v>1619</v>
      </c>
      <c r="BK116" s="225" t="s">
        <v>3102</v>
      </c>
      <c r="BL116" s="225" t="s">
        <v>2613</v>
      </c>
      <c r="BM116" s="225" t="s">
        <v>2614</v>
      </c>
      <c r="BQ116" s="225" t="s">
        <v>5873</v>
      </c>
      <c r="BR116" s="225" t="s">
        <v>2613</v>
      </c>
      <c r="BS116" s="225" t="s">
        <v>2615</v>
      </c>
      <c r="BT116" s="225" t="s">
        <v>170</v>
      </c>
      <c r="BU116" s="225" t="s">
        <v>3241</v>
      </c>
      <c r="BX116" s="225" t="s">
        <v>2615</v>
      </c>
      <c r="BY116" s="225" t="s">
        <v>5874</v>
      </c>
      <c r="BZ116" s="225" t="s">
        <v>3241</v>
      </c>
      <c r="CC116" s="225" t="s">
        <v>5873</v>
      </c>
      <c r="CD116" s="225" t="s">
        <v>2615</v>
      </c>
      <c r="CE116" s="225" t="s">
        <v>3241</v>
      </c>
      <c r="CI116" s="225" t="s">
        <v>3241</v>
      </c>
      <c r="CJ116" s="225" t="s">
        <v>24</v>
      </c>
      <c r="CO116" s="203"/>
      <c r="CP116" s="229"/>
      <c r="CQ116" s="371"/>
      <c r="CR116" s="402"/>
      <c r="CS116" s="399"/>
      <c r="CT116" s="399"/>
      <c r="CU116" s="399"/>
      <c r="CV116" s="399"/>
      <c r="CW116" s="399"/>
      <c r="CX116" s="399"/>
      <c r="CY116" s="399"/>
      <c r="CZ116" s="399"/>
      <c r="DA116" s="399"/>
      <c r="DB116" s="399"/>
      <c r="DC116" s="399"/>
      <c r="DD116" s="399"/>
      <c r="DE116" s="399"/>
      <c r="DF116" s="399"/>
      <c r="DG116" s="399"/>
      <c r="DH116" s="399"/>
      <c r="DI116" s="399"/>
      <c r="DJ116" s="399"/>
      <c r="DK116" s="399"/>
      <c r="DL116" s="399"/>
      <c r="DM116" s="399"/>
      <c r="DN116" s="399"/>
      <c r="DO116" s="399"/>
      <c r="DP116" s="400"/>
      <c r="DQ116" s="285"/>
      <c r="DR116" s="285"/>
      <c r="DS116" s="285"/>
      <c r="DX116" s="8"/>
      <c r="EB116" s="135"/>
      <c r="EC116" s="135"/>
      <c r="ED116" s="135"/>
      <c r="EE116" s="135"/>
      <c r="EF116" s="135"/>
      <c r="EG116" s="135"/>
      <c r="FA116"/>
    </row>
    <row r="117" spans="7:157" ht="3" customHeight="1" thickBot="1">
      <c r="G117" s="50"/>
      <c r="H117" s="16"/>
      <c r="I117" s="16"/>
      <c r="J117" s="16"/>
      <c r="K117" s="16"/>
      <c r="L117" s="16"/>
      <c r="M117" s="16"/>
      <c r="N117" s="55"/>
      <c r="O117" s="26"/>
      <c r="P117" s="26"/>
      <c r="Q117" s="26"/>
      <c r="R117" s="26"/>
      <c r="S117" s="26"/>
      <c r="T117" s="26"/>
      <c r="U117" s="60"/>
      <c r="V117" s="16"/>
      <c r="W117" s="16"/>
      <c r="X117" s="16"/>
      <c r="Y117" s="16"/>
      <c r="Z117" s="16"/>
      <c r="AA117" s="56"/>
      <c r="AB117" s="16"/>
      <c r="AC117" s="16"/>
      <c r="AD117" s="16"/>
      <c r="AE117" s="16"/>
      <c r="AF117" s="16"/>
      <c r="AG117" s="16"/>
      <c r="AH117" s="31"/>
      <c r="AK117" s="41"/>
      <c r="AL117" s="18"/>
      <c r="AM117" s="18"/>
      <c r="AN117" s="16"/>
      <c r="AO117" s="63"/>
      <c r="AP117" s="274"/>
      <c r="CO117" s="283"/>
      <c r="CP117" s="284"/>
      <c r="CQ117" s="371"/>
      <c r="CR117" s="402"/>
      <c r="CS117" s="399"/>
      <c r="CT117" s="399"/>
      <c r="CU117" s="399"/>
      <c r="CV117" s="399"/>
      <c r="CW117" s="399"/>
      <c r="CX117" s="399"/>
      <c r="CY117" s="399"/>
      <c r="CZ117" s="399"/>
      <c r="DA117" s="399"/>
      <c r="DB117" s="399"/>
      <c r="DC117" s="399"/>
      <c r="DD117" s="399"/>
      <c r="DE117" s="399"/>
      <c r="DF117" s="399"/>
      <c r="DG117" s="399"/>
      <c r="DH117" s="399"/>
      <c r="DI117" s="399"/>
      <c r="DJ117" s="399"/>
      <c r="DK117" s="399"/>
      <c r="DL117" s="399"/>
      <c r="DM117" s="399"/>
      <c r="DN117" s="399"/>
      <c r="DO117" s="399"/>
      <c r="DP117" s="400"/>
      <c r="DQ117" s="285"/>
      <c r="DR117" s="285"/>
      <c r="DS117" s="285"/>
      <c r="DX117" s="8"/>
      <c r="EB117" s="135"/>
      <c r="EC117" s="135"/>
      <c r="ED117" s="135"/>
      <c r="EE117" s="135"/>
      <c r="EF117" s="135"/>
      <c r="EG117" s="135"/>
      <c r="FA117"/>
    </row>
    <row r="118" spans="7:157" ht="19.5" customHeight="1">
      <c r="G118" s="50"/>
      <c r="H118" s="473"/>
      <c r="I118" s="474"/>
      <c r="J118" s="474"/>
      <c r="K118" s="474"/>
      <c r="L118" s="475"/>
      <c r="M118" s="17" t="s">
        <v>4</v>
      </c>
      <c r="N118" s="55"/>
      <c r="O118" s="473"/>
      <c r="P118" s="474"/>
      <c r="Q118" s="474"/>
      <c r="R118" s="474"/>
      <c r="S118" s="475"/>
      <c r="T118" s="27" t="s">
        <v>4</v>
      </c>
      <c r="U118" s="60"/>
      <c r="V118" s="473"/>
      <c r="W118" s="474"/>
      <c r="X118" s="474"/>
      <c r="Y118" s="474"/>
      <c r="Z118" s="475"/>
      <c r="AA118" s="57" t="s">
        <v>4</v>
      </c>
      <c r="AB118" s="16"/>
      <c r="AC118" s="473"/>
      <c r="AD118" s="474"/>
      <c r="AE118" s="474"/>
      <c r="AF118" s="474"/>
      <c r="AG118" s="475"/>
      <c r="AH118" s="51" t="s">
        <v>4</v>
      </c>
      <c r="AK118" s="41"/>
      <c r="AL118" s="476"/>
      <c r="AM118" s="477"/>
      <c r="AN118" s="477"/>
      <c r="AO118" s="478"/>
      <c r="AP118" s="43" t="s">
        <v>4</v>
      </c>
      <c r="AW118" s="225">
        <f>MIN(IF(BF108=0,D108-AW108+O118,100000),IF(BF118=0,H118-AC118,100000))</f>
        <v>100000</v>
      </c>
      <c r="AX118" s="225">
        <f>MIN(IF(BF108=0,D108-AW108+O118,100000),IF(BF118=0,H118-AC118,100000),O118,IF(BG108=0,K108-AX108+V118,100000))</f>
        <v>100000</v>
      </c>
      <c r="AY118" s="225">
        <f>IF(BF118=0,H118-O118,1000000)</f>
        <v>1000000</v>
      </c>
      <c r="BA118" s="188">
        <f>IF(AND(BF118=0,SUM(BK118:BP118)&gt;0),1,IF(AND($BA$102=1,H118&gt;0),2,IF($BA$102=1,3,"")))</f>
      </c>
      <c r="BB118" s="188">
        <f>IF(AND(BG118=0,SUM(BQ118:BU118)&gt;0),1,IF(AND($BA$102=1,O118&gt;0),2,IF($BA$102=1,3,"")))</f>
      </c>
      <c r="BC118" s="188">
        <f>IF(AND(BH118=0,SUM(BW118:CB118)&gt;0),1,IF(AND($BA$102=1,V118&gt;=0,BH118=0),2,IF($BA$102=1,3,"")))</f>
      </c>
      <c r="BD118" s="188">
        <f>IF(AND(BI118=0,SUM(CC118:CH118)&gt;0),1,IF(AND($BA$102=1,AC118&gt;=0,BI118=0),2,IF($BA$102=1,3,"")))</f>
      </c>
      <c r="BE118" s="188">
        <f>IF(AND(BJ118=0,SUM(CI118:CL118)&gt;0),1,IF(AND($BA$102=1,AL118&gt;=0,BJ118=0),2,IF($BA$102=1,3,"")))</f>
      </c>
      <c r="BF118" s="188">
        <f>IF(H118="",1,0)</f>
        <v>1</v>
      </c>
      <c r="BG118" s="188">
        <f>IF(O118="",1,0)</f>
        <v>1</v>
      </c>
      <c r="BH118" s="188">
        <f>IF(V118="",1,0)</f>
        <v>1</v>
      </c>
      <c r="BI118" s="188">
        <f>IF(AC118="",1,0)</f>
        <v>1</v>
      </c>
      <c r="BJ118" s="188">
        <f>IF(AL118="",1,0)</f>
        <v>1</v>
      </c>
      <c r="BK118" s="225">
        <f>IF(AND(SUM(BF118+BG118+BI118)=0,H118&lt;&gt;O118+AC118),1,0)</f>
        <v>0</v>
      </c>
      <c r="BL118" s="225">
        <f>IF(H118&lt;MAX(O118+AC118,V118,1),1,0)</f>
        <v>1</v>
      </c>
      <c r="BM118" s="225">
        <f>BD102</f>
        <v>1</v>
      </c>
      <c r="BQ118" s="225">
        <f>BK118</f>
        <v>0</v>
      </c>
      <c r="BR118" s="225">
        <f>IF(O118&lt;MAX(V118,1),1,0)</f>
        <v>1</v>
      </c>
      <c r="BS118" s="225">
        <f>IF(AND(BF118=0,O118+AC118&gt;H118),1,0)</f>
        <v>0</v>
      </c>
      <c r="BT118" s="225">
        <f>MAX(BK108:BL108)</f>
        <v>0</v>
      </c>
      <c r="BU118" s="225">
        <f>BD102</f>
        <v>1</v>
      </c>
      <c r="BX118" s="225">
        <f>IF(AND(BF108+BF118+BG118&lt;3,V118&gt;MAX(D108,H118,O118)),1,0)</f>
        <v>0</v>
      </c>
      <c r="BY118" s="225">
        <f>BR108</f>
        <v>0</v>
      </c>
      <c r="BZ118" s="225">
        <f>BD102</f>
        <v>1</v>
      </c>
      <c r="CC118" s="225">
        <f>BK118</f>
        <v>0</v>
      </c>
      <c r="CD118" s="225">
        <f>IF(AND(BF118=0,H118&lt;AC118+O118),1,0)</f>
        <v>0</v>
      </c>
      <c r="CE118" s="225">
        <f>BD102</f>
        <v>1</v>
      </c>
      <c r="CI118" s="225">
        <f>BD102</f>
        <v>1</v>
      </c>
      <c r="CJ118" s="225">
        <f>IF(AND(BJ118=0,AL118=0),1,0)</f>
        <v>0</v>
      </c>
      <c r="CO118" s="283"/>
      <c r="CP118" s="284"/>
      <c r="CQ118" s="371"/>
      <c r="CR118" s="402"/>
      <c r="CS118" s="399"/>
      <c r="CT118" s="399"/>
      <c r="CU118" s="399"/>
      <c r="CV118" s="399"/>
      <c r="CW118" s="399"/>
      <c r="CX118" s="399"/>
      <c r="CY118" s="399"/>
      <c r="CZ118" s="399"/>
      <c r="DA118" s="399"/>
      <c r="DB118" s="399"/>
      <c r="DC118" s="399"/>
      <c r="DD118" s="399"/>
      <c r="DE118" s="399"/>
      <c r="DF118" s="399"/>
      <c r="DG118" s="399"/>
      <c r="DH118" s="399"/>
      <c r="DI118" s="399"/>
      <c r="DJ118" s="399"/>
      <c r="DK118" s="399"/>
      <c r="DL118" s="399"/>
      <c r="DM118" s="399"/>
      <c r="DN118" s="399"/>
      <c r="DO118" s="399"/>
      <c r="DP118" s="400"/>
      <c r="DQ118" s="285"/>
      <c r="DR118" s="285"/>
      <c r="DS118" s="285"/>
      <c r="DX118" s="8"/>
      <c r="EB118" s="135"/>
      <c r="EC118" s="135"/>
      <c r="ED118" s="135"/>
      <c r="EE118" s="135"/>
      <c r="EF118" s="135"/>
      <c r="EG118" s="135"/>
      <c r="FA118"/>
    </row>
    <row r="119" spans="7:157" ht="3" customHeight="1">
      <c r="G119" s="52"/>
      <c r="H119" s="34"/>
      <c r="I119" s="34"/>
      <c r="J119" s="34"/>
      <c r="K119" s="34"/>
      <c r="L119" s="34"/>
      <c r="M119" s="34"/>
      <c r="N119" s="58"/>
      <c r="O119" s="33"/>
      <c r="P119" s="33"/>
      <c r="Q119" s="33"/>
      <c r="R119" s="33"/>
      <c r="S119" s="33"/>
      <c r="T119" s="33"/>
      <c r="U119" s="61"/>
      <c r="V119" s="34"/>
      <c r="W119" s="34"/>
      <c r="X119" s="34"/>
      <c r="Y119" s="34"/>
      <c r="Z119" s="34"/>
      <c r="AA119" s="59"/>
      <c r="AB119" s="34"/>
      <c r="AC119" s="34"/>
      <c r="AD119" s="34"/>
      <c r="AE119" s="34"/>
      <c r="AF119" s="34"/>
      <c r="AG119" s="34"/>
      <c r="AH119" s="35"/>
      <c r="AK119" s="44"/>
      <c r="AL119" s="45"/>
      <c r="AM119" s="45"/>
      <c r="AN119" s="45"/>
      <c r="AO119" s="34"/>
      <c r="AP119" s="35"/>
      <c r="CO119" s="310"/>
      <c r="CP119" s="311"/>
      <c r="CQ119" s="302"/>
      <c r="CR119" s="301"/>
      <c r="CS119" s="399"/>
      <c r="CT119" s="399"/>
      <c r="CU119" s="399"/>
      <c r="CV119" s="399"/>
      <c r="CW119" s="399"/>
      <c r="CX119" s="399"/>
      <c r="CY119" s="399"/>
      <c r="CZ119" s="399"/>
      <c r="DA119" s="399"/>
      <c r="DB119" s="399"/>
      <c r="DC119" s="399"/>
      <c r="DD119" s="399"/>
      <c r="DE119" s="399"/>
      <c r="DF119" s="399"/>
      <c r="DG119" s="399"/>
      <c r="DH119" s="399"/>
      <c r="DI119" s="399"/>
      <c r="DJ119" s="399"/>
      <c r="DK119" s="399"/>
      <c r="DL119" s="399"/>
      <c r="DM119" s="399"/>
      <c r="DN119" s="399"/>
      <c r="DO119" s="399"/>
      <c r="DP119" s="400"/>
      <c r="DQ119" s="104"/>
      <c r="DR119" s="104"/>
      <c r="DX119" s="8"/>
      <c r="FA119"/>
    </row>
    <row r="120" spans="93:157" ht="4.5" customHeight="1">
      <c r="CO120" s="310"/>
      <c r="CP120" s="311"/>
      <c r="CQ120" s="302"/>
      <c r="CR120" s="301"/>
      <c r="CS120" s="399"/>
      <c r="CT120" s="399"/>
      <c r="CU120" s="399"/>
      <c r="CV120" s="399"/>
      <c r="CW120" s="399"/>
      <c r="CX120" s="399"/>
      <c r="CY120" s="399"/>
      <c r="CZ120" s="399"/>
      <c r="DA120" s="399"/>
      <c r="DB120" s="399"/>
      <c r="DC120" s="399"/>
      <c r="DD120" s="399"/>
      <c r="DE120" s="399"/>
      <c r="DF120" s="399"/>
      <c r="DG120" s="399"/>
      <c r="DH120" s="399"/>
      <c r="DI120" s="399"/>
      <c r="DJ120" s="399"/>
      <c r="DK120" s="399"/>
      <c r="DL120" s="399"/>
      <c r="DM120" s="399"/>
      <c r="DN120" s="399"/>
      <c r="DO120" s="399"/>
      <c r="DP120" s="400"/>
      <c r="DQ120" s="235"/>
      <c r="DR120" s="235"/>
      <c r="DS120" s="235"/>
      <c r="DX120" s="8"/>
      <c r="FA120"/>
    </row>
    <row r="121" spans="5:157" ht="15.75" customHeight="1">
      <c r="E121" s="699" t="s">
        <v>2316</v>
      </c>
      <c r="F121" s="699"/>
      <c r="G121" s="699"/>
      <c r="H121" s="699"/>
      <c r="I121" s="699"/>
      <c r="J121" s="699"/>
      <c r="K121" s="699"/>
      <c r="L121" s="699"/>
      <c r="M121" s="699"/>
      <c r="N121" s="699"/>
      <c r="O121" s="699"/>
      <c r="P121" s="699"/>
      <c r="Q121" s="699"/>
      <c r="R121" s="699"/>
      <c r="S121" s="699"/>
      <c r="T121" s="699"/>
      <c r="U121" s="699"/>
      <c r="V121" s="699"/>
      <c r="W121" s="699"/>
      <c r="X121" s="699"/>
      <c r="Y121" s="699"/>
      <c r="Z121" s="699"/>
      <c r="AA121" s="699"/>
      <c r="AB121" s="699"/>
      <c r="AC121" s="699"/>
      <c r="AD121" s="699"/>
      <c r="AE121" s="699"/>
      <c r="AF121" s="699"/>
      <c r="AG121" s="699"/>
      <c r="AH121" s="699"/>
      <c r="AI121" s="699"/>
      <c r="AJ121" s="699"/>
      <c r="AK121" s="699"/>
      <c r="AL121" s="699"/>
      <c r="AM121" s="699"/>
      <c r="AN121" s="699"/>
      <c r="AO121" s="699"/>
      <c r="AP121" s="699"/>
      <c r="CO121" s="310"/>
      <c r="CP121" s="311"/>
      <c r="CQ121" s="449" t="s">
        <v>2459</v>
      </c>
      <c r="CR121" s="450"/>
      <c r="CS121" s="450"/>
      <c r="CT121" s="450"/>
      <c r="CU121" s="450"/>
      <c r="CV121" s="450"/>
      <c r="CW121" s="450"/>
      <c r="CX121" s="450"/>
      <c r="CY121" s="450"/>
      <c r="CZ121" s="450"/>
      <c r="DA121" s="450"/>
      <c r="DB121" s="450"/>
      <c r="DC121" s="450"/>
      <c r="DD121" s="450"/>
      <c r="DE121" s="450"/>
      <c r="DF121" s="450"/>
      <c r="DG121" s="450"/>
      <c r="DH121" s="450"/>
      <c r="DI121" s="450"/>
      <c r="DJ121" s="450"/>
      <c r="DK121" s="450"/>
      <c r="DL121" s="450"/>
      <c r="DM121" s="450"/>
      <c r="DN121" s="450"/>
      <c r="DO121" s="450"/>
      <c r="DP121" s="451"/>
      <c r="DQ121" s="235"/>
      <c r="DR121" s="235"/>
      <c r="DS121" s="235"/>
      <c r="DX121" s="8"/>
      <c r="FA121"/>
    </row>
    <row r="122" spans="93:157" ht="3" customHeight="1">
      <c r="CO122" s="203"/>
      <c r="CQ122" s="296"/>
      <c r="CR122" s="297"/>
      <c r="CS122" s="399" t="s">
        <v>2307</v>
      </c>
      <c r="CT122" s="399"/>
      <c r="CU122" s="399"/>
      <c r="CV122" s="399"/>
      <c r="CW122" s="399"/>
      <c r="CX122" s="399"/>
      <c r="CY122" s="399"/>
      <c r="CZ122" s="399"/>
      <c r="DA122" s="399"/>
      <c r="DB122" s="399"/>
      <c r="DC122" s="399"/>
      <c r="DD122" s="399"/>
      <c r="DE122" s="399"/>
      <c r="DF122" s="399"/>
      <c r="DG122" s="399"/>
      <c r="DH122" s="399"/>
      <c r="DI122" s="399"/>
      <c r="DJ122" s="399"/>
      <c r="DK122" s="399"/>
      <c r="DL122" s="399"/>
      <c r="DM122" s="399"/>
      <c r="DN122" s="399"/>
      <c r="DO122" s="399"/>
      <c r="DP122" s="400"/>
      <c r="DQ122" s="235"/>
      <c r="DR122" s="235"/>
      <c r="DS122" s="235"/>
      <c r="DT122" s="104"/>
      <c r="DU122" s="104"/>
      <c r="DV122" s="104"/>
      <c r="DX122" s="8"/>
      <c r="FA122"/>
    </row>
    <row r="123" spans="16:157" ht="15" customHeight="1">
      <c r="P123" s="101" t="s">
        <v>14</v>
      </c>
      <c r="Q123" s="579" t="s">
        <v>22</v>
      </c>
      <c r="R123" s="579"/>
      <c r="S123" s="579"/>
      <c r="T123" s="579"/>
      <c r="U123" s="579"/>
      <c r="V123" s="579"/>
      <c r="W123" s="579"/>
      <c r="X123" s="579"/>
      <c r="Y123" s="579"/>
      <c r="Z123" s="579"/>
      <c r="AA123" s="580"/>
      <c r="AE123" s="684" t="s">
        <v>1260</v>
      </c>
      <c r="AF123" s="486"/>
      <c r="AG123" s="486"/>
      <c r="AH123" s="486"/>
      <c r="AI123" s="486"/>
      <c r="AJ123" s="486"/>
      <c r="AK123" s="486"/>
      <c r="AL123" s="486"/>
      <c r="AM123" s="486"/>
      <c r="AN123" s="486"/>
      <c r="AO123" s="486"/>
      <c r="AP123" s="487"/>
      <c r="CO123" s="283"/>
      <c r="CP123" s="284"/>
      <c r="CQ123" s="296"/>
      <c r="CR123" s="297"/>
      <c r="CS123" s="399"/>
      <c r="CT123" s="399"/>
      <c r="CU123" s="399"/>
      <c r="CV123" s="399"/>
      <c r="CW123" s="399"/>
      <c r="CX123" s="399"/>
      <c r="CY123" s="399"/>
      <c r="CZ123" s="399"/>
      <c r="DA123" s="399"/>
      <c r="DB123" s="399"/>
      <c r="DC123" s="399"/>
      <c r="DD123" s="399"/>
      <c r="DE123" s="399"/>
      <c r="DF123" s="399"/>
      <c r="DG123" s="399"/>
      <c r="DH123" s="399"/>
      <c r="DI123" s="399"/>
      <c r="DJ123" s="399"/>
      <c r="DK123" s="399"/>
      <c r="DL123" s="399"/>
      <c r="DM123" s="399"/>
      <c r="DN123" s="399"/>
      <c r="DO123" s="399"/>
      <c r="DP123" s="400"/>
      <c r="DQ123" s="235"/>
      <c r="DR123" s="235"/>
      <c r="DS123" s="235"/>
      <c r="DT123" s="104"/>
      <c r="DU123" s="104"/>
      <c r="DV123" s="104"/>
      <c r="DX123" s="8"/>
      <c r="FA123"/>
    </row>
    <row r="124" spans="16:157" ht="15" customHeight="1">
      <c r="P124" s="79"/>
      <c r="Q124" s="33"/>
      <c r="R124" s="33"/>
      <c r="S124" s="33"/>
      <c r="T124" s="33"/>
      <c r="U124" s="33"/>
      <c r="V124" s="97" t="s">
        <v>15</v>
      </c>
      <c r="W124" s="581" t="s">
        <v>23</v>
      </c>
      <c r="X124" s="581"/>
      <c r="Y124" s="581"/>
      <c r="Z124" s="581"/>
      <c r="AA124" s="687"/>
      <c r="AE124" s="44"/>
      <c r="AF124" s="106"/>
      <c r="AG124" s="106"/>
      <c r="AH124" s="106"/>
      <c r="AI124" s="106"/>
      <c r="AJ124" s="106"/>
      <c r="AK124" s="688" t="s">
        <v>1259</v>
      </c>
      <c r="AL124" s="481"/>
      <c r="AM124" s="481"/>
      <c r="AN124" s="481"/>
      <c r="AO124" s="481"/>
      <c r="AP124" s="482"/>
      <c r="AW124" s="225" t="s">
        <v>3107</v>
      </c>
      <c r="AX124" s="225" t="s">
        <v>1620</v>
      </c>
      <c r="AY124" s="225" t="s">
        <v>5764</v>
      </c>
      <c r="BK124" s="225" t="s">
        <v>2616</v>
      </c>
      <c r="BL124" s="225" t="s">
        <v>2613</v>
      </c>
      <c r="BM124" s="225" t="s">
        <v>3241</v>
      </c>
      <c r="BQ124" s="225" t="s">
        <v>2615</v>
      </c>
      <c r="BR124" s="225" t="s">
        <v>5874</v>
      </c>
      <c r="BS124" s="225" t="s">
        <v>2613</v>
      </c>
      <c r="BT124" s="225" t="s">
        <v>3241</v>
      </c>
      <c r="BW124" s="225" t="s">
        <v>2615</v>
      </c>
      <c r="BX124" s="225" t="s">
        <v>2613</v>
      </c>
      <c r="BY124" s="225" t="s">
        <v>3241</v>
      </c>
      <c r="CC124" s="225" t="s">
        <v>2615</v>
      </c>
      <c r="CD124" s="225" t="s">
        <v>3241</v>
      </c>
      <c r="CO124" s="283"/>
      <c r="CP124" s="284"/>
      <c r="CQ124" s="296"/>
      <c r="CR124" s="297"/>
      <c r="CS124" s="399"/>
      <c r="CT124" s="399"/>
      <c r="CU124" s="399"/>
      <c r="CV124" s="399"/>
      <c r="CW124" s="399"/>
      <c r="CX124" s="399"/>
      <c r="CY124" s="399"/>
      <c r="CZ124" s="399"/>
      <c r="DA124" s="399"/>
      <c r="DB124" s="399"/>
      <c r="DC124" s="399"/>
      <c r="DD124" s="399"/>
      <c r="DE124" s="399"/>
      <c r="DF124" s="399"/>
      <c r="DG124" s="399"/>
      <c r="DH124" s="399"/>
      <c r="DI124" s="399"/>
      <c r="DJ124" s="399"/>
      <c r="DK124" s="399"/>
      <c r="DL124" s="399"/>
      <c r="DM124" s="399"/>
      <c r="DN124" s="399"/>
      <c r="DO124" s="399"/>
      <c r="DP124" s="400"/>
      <c r="DQ124" s="235"/>
      <c r="DR124" s="235"/>
      <c r="DS124" s="235"/>
      <c r="DT124" s="104"/>
      <c r="DU124" s="104"/>
      <c r="DV124" s="104"/>
      <c r="DX124" s="8"/>
      <c r="FA124"/>
    </row>
    <row r="125" spans="7:127" ht="3" customHeight="1" thickBot="1">
      <c r="G125" s="62"/>
      <c r="H125" s="63"/>
      <c r="I125" s="63"/>
      <c r="J125" s="63"/>
      <c r="K125" s="63"/>
      <c r="L125" s="63"/>
      <c r="M125" s="63"/>
      <c r="N125" s="63"/>
      <c r="O125" s="63"/>
      <c r="P125" s="84"/>
      <c r="Q125" s="64"/>
      <c r="R125" s="64"/>
      <c r="S125" s="64"/>
      <c r="T125" s="64"/>
      <c r="U125" s="85"/>
      <c r="V125" s="80"/>
      <c r="W125" s="63"/>
      <c r="X125" s="63"/>
      <c r="Y125" s="63"/>
      <c r="Z125" s="63"/>
      <c r="AA125" s="65"/>
      <c r="AE125" s="41"/>
      <c r="AF125" s="16"/>
      <c r="AG125" s="16"/>
      <c r="AH125" s="16"/>
      <c r="AI125" s="16"/>
      <c r="AJ125" s="16"/>
      <c r="AK125" s="60"/>
      <c r="AL125" s="16"/>
      <c r="AM125" s="16"/>
      <c r="AN125" s="16"/>
      <c r="AO125" s="16"/>
      <c r="AP125" s="42"/>
      <c r="CO125" s="203"/>
      <c r="CQ125" s="439" t="s">
        <v>2460</v>
      </c>
      <c r="CR125" s="440"/>
      <c r="CS125" s="440"/>
      <c r="CT125" s="440"/>
      <c r="CU125" s="440"/>
      <c r="CV125" s="440"/>
      <c r="CW125" s="440"/>
      <c r="CX125" s="440"/>
      <c r="CY125" s="440"/>
      <c r="CZ125" s="440"/>
      <c r="DA125" s="440"/>
      <c r="DB125" s="440"/>
      <c r="DC125" s="440"/>
      <c r="DD125" s="440"/>
      <c r="DE125" s="440"/>
      <c r="DF125" s="440"/>
      <c r="DG125" s="440"/>
      <c r="DH125" s="440"/>
      <c r="DI125" s="440"/>
      <c r="DJ125" s="440"/>
      <c r="DK125" s="440"/>
      <c r="DL125" s="440"/>
      <c r="DM125" s="440"/>
      <c r="DN125" s="440"/>
      <c r="DO125" s="440"/>
      <c r="DP125" s="441"/>
      <c r="DQ125" s="235"/>
      <c r="DR125" s="235"/>
      <c r="DS125" s="235"/>
      <c r="DT125" s="235"/>
      <c r="DU125" s="104"/>
      <c r="DV125" s="104"/>
      <c r="DW125" s="104"/>
    </row>
    <row r="126" spans="7:157" ht="19.5" customHeight="1">
      <c r="G126" s="103" t="s">
        <v>3934</v>
      </c>
      <c r="H126" s="104"/>
      <c r="I126" s="16"/>
      <c r="J126" s="16"/>
      <c r="K126" s="16"/>
      <c r="L126" s="16"/>
      <c r="M126" s="16"/>
      <c r="N126" s="16"/>
      <c r="O126" s="16"/>
      <c r="P126" s="86"/>
      <c r="Q126" s="473"/>
      <c r="R126" s="474"/>
      <c r="S126" s="474"/>
      <c r="T126" s="475"/>
      <c r="U126" s="87" t="s">
        <v>4</v>
      </c>
      <c r="V126" s="60"/>
      <c r="W126" s="473"/>
      <c r="X126" s="474"/>
      <c r="Y126" s="474"/>
      <c r="Z126" s="475"/>
      <c r="AA126" s="51" t="s">
        <v>4</v>
      </c>
      <c r="AE126" s="41"/>
      <c r="AF126" s="473"/>
      <c r="AG126" s="474"/>
      <c r="AH126" s="474"/>
      <c r="AI126" s="475"/>
      <c r="AJ126" s="17" t="s">
        <v>4</v>
      </c>
      <c r="AK126" s="60"/>
      <c r="AL126" s="473"/>
      <c r="AM126" s="474"/>
      <c r="AN126" s="474"/>
      <c r="AO126" s="475"/>
      <c r="AP126" s="43" t="s">
        <v>4</v>
      </c>
      <c r="AW126" s="225">
        <f>IF(BF126+BG126+BH126=3,"",MIN(Q126,AF126,W126))</f>
      </c>
      <c r="AX126" s="225">
        <f>IF($BF$108=1,"",$D$108-$AW$108+Q126)</f>
      </c>
      <c r="AY126" s="225">
        <f>MIN(IF($BG$108=0,$K$108-$AX$108+W126,100000),Q126,IF($BF$108=0,$D$108-$AW$108+Q126,100000))</f>
        <v>100000</v>
      </c>
      <c r="BA126" s="188">
        <f>IF(AND(BF126=0,SUM(BK126:BP126)&gt;0),1,IF(AND($BA$102=1,Q126&gt;=0,BF126=0),2,IF($BA$102=1,3,"")))</f>
      </c>
      <c r="BB126" s="188">
        <f>IF(AND(BG126=0,SUM(BQ126:BV126)&gt;0),1,IF(AND($BA$102=1,W126&gt;=0,BG126=0),2,IF(AND($BA$102=1),3,"")))</f>
      </c>
      <c r="BC126" s="188">
        <f>IF(AND(BH126=0,SUM(BW126:CB126)&gt;0),1,IF(AND($BA$102=1,AF126&gt;=0,BH126=0),2,IF(AND($BA$102=1,Q126&gt;0),3,"")))</f>
      </c>
      <c r="BD126" s="188">
        <f>IF(AND(BI126=0,SUM(CC126:CH126)&gt;0),1,IF(AND($BA$102=1,AL126&gt;=0,BI126=0),2,IF(AND($BA$102=1,Q126&gt;0),3,"")))</f>
      </c>
      <c r="BF126" s="188">
        <f>IF(Q126="",1,0)</f>
        <v>1</v>
      </c>
      <c r="BG126" s="188">
        <f>IF(W126="",1,0)</f>
        <v>1</v>
      </c>
      <c r="BH126" s="188">
        <f>IF(AF126="",1,0)</f>
        <v>1</v>
      </c>
      <c r="BI126" s="188">
        <f>IF(AL126="",1,0)</f>
        <v>1</v>
      </c>
      <c r="BK126" s="225">
        <f>$BT$118</f>
        <v>0</v>
      </c>
      <c r="BL126" s="225">
        <f>IF(Q126&lt;MAX(W126,AF126,AL126),1,0)</f>
        <v>0</v>
      </c>
      <c r="BM126" s="225">
        <f>$BD$102</f>
        <v>1</v>
      </c>
      <c r="BQ126" s="225">
        <f>IF(AND($BF$108+$BG$108+BF126&lt;3,W126&gt;MIN($D$108,$K$108,Q126)),1,0)</f>
        <v>0</v>
      </c>
      <c r="BR126" s="225">
        <f>$BR$108</f>
        <v>0</v>
      </c>
      <c r="BS126" s="225">
        <f>IF(AND(BI126=0,W126&lt;AL126),1,0)</f>
        <v>0</v>
      </c>
      <c r="BT126" s="225">
        <f>$BD$102</f>
        <v>1</v>
      </c>
      <c r="BW126" s="225">
        <f>IF(AND($BF$108+BF126&lt;2,AF126&gt;MAX($D$108,Q126)),1,0)</f>
        <v>0</v>
      </c>
      <c r="BX126" s="225">
        <f>IF(AF126&lt;AL126,1,0)</f>
        <v>0</v>
      </c>
      <c r="BY126" s="225">
        <f>$BD$102</f>
        <v>1</v>
      </c>
      <c r="CC126" s="225">
        <f>IF(AND($BF$108+$BG$108+BF126+BG126+BH126&lt;5,AL126&gt;MIN($D$108,$K$108,Q126,W126,AF126)),1,0)</f>
        <v>0</v>
      </c>
      <c r="CD126" s="225">
        <f>$BD$102</f>
        <v>1</v>
      </c>
      <c r="CO126" s="203"/>
      <c r="CQ126" s="439"/>
      <c r="CR126" s="440"/>
      <c r="CS126" s="440"/>
      <c r="CT126" s="440"/>
      <c r="CU126" s="440"/>
      <c r="CV126" s="440"/>
      <c r="CW126" s="440"/>
      <c r="CX126" s="440"/>
      <c r="CY126" s="440"/>
      <c r="CZ126" s="440"/>
      <c r="DA126" s="440"/>
      <c r="DB126" s="440"/>
      <c r="DC126" s="440"/>
      <c r="DD126" s="440"/>
      <c r="DE126" s="440"/>
      <c r="DF126" s="440"/>
      <c r="DG126" s="440"/>
      <c r="DH126" s="440"/>
      <c r="DI126" s="440"/>
      <c r="DJ126" s="440"/>
      <c r="DK126" s="440"/>
      <c r="DL126" s="440"/>
      <c r="DM126" s="440"/>
      <c r="DN126" s="440"/>
      <c r="DO126" s="440"/>
      <c r="DP126" s="441"/>
      <c r="DQ126" s="104"/>
      <c r="DR126" s="104"/>
      <c r="DS126" s="104"/>
      <c r="DT126" s="104"/>
      <c r="DU126" s="104"/>
      <c r="DV126" s="104"/>
      <c r="DX126" s="8"/>
      <c r="FA126"/>
    </row>
    <row r="127" spans="7:157" ht="3" customHeight="1">
      <c r="G127" s="50"/>
      <c r="H127" s="16"/>
      <c r="I127" s="16"/>
      <c r="J127" s="16"/>
      <c r="K127" s="16"/>
      <c r="L127" s="16"/>
      <c r="M127" s="16"/>
      <c r="N127" s="16"/>
      <c r="O127" s="16"/>
      <c r="P127" s="86"/>
      <c r="Q127" s="26"/>
      <c r="R127" s="26"/>
      <c r="S127" s="26"/>
      <c r="T127" s="26"/>
      <c r="U127" s="88"/>
      <c r="V127" s="60"/>
      <c r="W127" s="16"/>
      <c r="X127" s="16"/>
      <c r="Y127" s="16"/>
      <c r="Z127" s="16"/>
      <c r="AA127" s="31"/>
      <c r="AE127" s="41"/>
      <c r="AF127" s="16"/>
      <c r="AG127" s="16"/>
      <c r="AH127" s="16"/>
      <c r="AI127" s="16"/>
      <c r="AJ127" s="16"/>
      <c r="AK127" s="60"/>
      <c r="AL127" s="16"/>
      <c r="AM127" s="16"/>
      <c r="AN127" s="16"/>
      <c r="AO127" s="16"/>
      <c r="AP127" s="42"/>
      <c r="CO127" s="203"/>
      <c r="CQ127" s="290"/>
      <c r="CR127" s="288"/>
      <c r="CS127" s="399" t="s">
        <v>2629</v>
      </c>
      <c r="CT127" s="442"/>
      <c r="CU127" s="442"/>
      <c r="CV127" s="442"/>
      <c r="CW127" s="442"/>
      <c r="CX127" s="442"/>
      <c r="CY127" s="442"/>
      <c r="CZ127" s="442"/>
      <c r="DA127" s="442"/>
      <c r="DB127" s="442"/>
      <c r="DC127" s="442"/>
      <c r="DD127" s="442"/>
      <c r="DE127" s="442"/>
      <c r="DF127" s="442"/>
      <c r="DG127" s="442"/>
      <c r="DH127" s="442"/>
      <c r="DI127" s="442"/>
      <c r="DJ127" s="442"/>
      <c r="DK127" s="442"/>
      <c r="DL127" s="442"/>
      <c r="DM127" s="442"/>
      <c r="DN127" s="442"/>
      <c r="DO127" s="442"/>
      <c r="DP127" s="443"/>
      <c r="DQ127" s="235"/>
      <c r="DR127" s="235"/>
      <c r="DS127" s="235"/>
      <c r="DT127" s="104"/>
      <c r="DU127" s="104"/>
      <c r="DV127" s="104"/>
      <c r="DX127" s="8"/>
      <c r="FA127"/>
    </row>
    <row r="128" spans="7:157" ht="3" customHeight="1" thickBot="1">
      <c r="G128" s="66"/>
      <c r="H128" s="67"/>
      <c r="I128" s="67"/>
      <c r="J128" s="67"/>
      <c r="K128" s="67"/>
      <c r="L128" s="67"/>
      <c r="M128" s="67"/>
      <c r="N128" s="67"/>
      <c r="O128" s="67"/>
      <c r="P128" s="89"/>
      <c r="Q128" s="68"/>
      <c r="R128" s="68"/>
      <c r="S128" s="68"/>
      <c r="T128" s="68"/>
      <c r="U128" s="90"/>
      <c r="V128" s="81"/>
      <c r="W128" s="67"/>
      <c r="X128" s="67"/>
      <c r="Y128" s="67"/>
      <c r="Z128" s="67"/>
      <c r="AA128" s="69"/>
      <c r="AE128" s="41"/>
      <c r="AF128" s="16"/>
      <c r="AG128" s="16"/>
      <c r="AH128" s="16"/>
      <c r="AI128" s="16"/>
      <c r="AJ128" s="16"/>
      <c r="AK128" s="60"/>
      <c r="AL128" s="16"/>
      <c r="AM128" s="16"/>
      <c r="AN128" s="16"/>
      <c r="AO128" s="16"/>
      <c r="AP128" s="42"/>
      <c r="CO128" s="203"/>
      <c r="CQ128" s="290"/>
      <c r="CR128" s="288"/>
      <c r="CS128" s="442"/>
      <c r="CT128" s="442"/>
      <c r="CU128" s="442"/>
      <c r="CV128" s="442"/>
      <c r="CW128" s="442"/>
      <c r="CX128" s="442"/>
      <c r="CY128" s="442"/>
      <c r="CZ128" s="442"/>
      <c r="DA128" s="442"/>
      <c r="DB128" s="442"/>
      <c r="DC128" s="442"/>
      <c r="DD128" s="442"/>
      <c r="DE128" s="442"/>
      <c r="DF128" s="442"/>
      <c r="DG128" s="442"/>
      <c r="DH128" s="442"/>
      <c r="DI128" s="442"/>
      <c r="DJ128" s="442"/>
      <c r="DK128" s="442"/>
      <c r="DL128" s="442"/>
      <c r="DM128" s="442"/>
      <c r="DN128" s="442"/>
      <c r="DO128" s="442"/>
      <c r="DP128" s="443"/>
      <c r="DQ128" s="235"/>
      <c r="DR128" s="235"/>
      <c r="DS128" s="235"/>
      <c r="DT128" s="104"/>
      <c r="DU128" s="104"/>
      <c r="DV128" s="104"/>
      <c r="DX128" s="8"/>
      <c r="FA128"/>
    </row>
    <row r="129" spans="7:157" ht="19.5" customHeight="1">
      <c r="G129" s="103" t="s">
        <v>3936</v>
      </c>
      <c r="H129" s="104"/>
      <c r="I129" s="16"/>
      <c r="J129" s="16"/>
      <c r="K129" s="16"/>
      <c r="L129" s="16"/>
      <c r="M129" s="16"/>
      <c r="N129" s="16"/>
      <c r="O129" s="16"/>
      <c r="P129" s="86"/>
      <c r="Q129" s="473"/>
      <c r="R129" s="474"/>
      <c r="S129" s="474"/>
      <c r="T129" s="475"/>
      <c r="U129" s="87" t="s">
        <v>4</v>
      </c>
      <c r="V129" s="60"/>
      <c r="W129" s="473"/>
      <c r="X129" s="474"/>
      <c r="Y129" s="474"/>
      <c r="Z129" s="475"/>
      <c r="AA129" s="51" t="s">
        <v>4</v>
      </c>
      <c r="AE129" s="41"/>
      <c r="AF129" s="473"/>
      <c r="AG129" s="474"/>
      <c r="AH129" s="474"/>
      <c r="AI129" s="475"/>
      <c r="AJ129" s="17" t="s">
        <v>4</v>
      </c>
      <c r="AK129" s="60"/>
      <c r="AL129" s="473"/>
      <c r="AM129" s="474"/>
      <c r="AN129" s="474"/>
      <c r="AO129" s="475"/>
      <c r="AP129" s="43" t="s">
        <v>4</v>
      </c>
      <c r="AW129" s="225">
        <f>IF(BF129+BG129+BH129=3,"",MIN(Q129,AF129,W129))</f>
      </c>
      <c r="AX129" s="225">
        <f>IF($BF$108=1,"",$D$108-$AW$108+Q129)</f>
      </c>
      <c r="AY129" s="225">
        <f>MIN(IF($BG$108=0,$K$108-$AX$108+W129,100000),Q129,IF($BF$108=0,$D$108-$AW$108+Q129,100000))</f>
        <v>100000</v>
      </c>
      <c r="BA129" s="188">
        <f>IF(AND(BF129=0,SUM(BK129:BP129)&gt;0),1,IF(AND($BA$102=1,Q129&gt;=0,BF129=0),2,IF($BA$102=1,3,"")))</f>
      </c>
      <c r="BB129" s="188">
        <f>IF(AND(BG129=0,SUM(BQ129:BV129)&gt;0),1,IF(AND($BA$102=1,W129&gt;=0,BG129=0),2,IF(AND($BA$102=1),3,"")))</f>
      </c>
      <c r="BC129" s="188">
        <f>IF(AND(BH129=0,SUM(BW129:CB129)&gt;0),1,IF(AND($BA$102=1,AF129&gt;=0,BH129=0),2,IF(AND($BA$102=1,Q129&gt;0),3,"")))</f>
      </c>
      <c r="BD129" s="188">
        <f>IF(AND(BI129=0,SUM(CC129:CH129)&gt;0),1,IF(AND($BA$102=1,AL129&gt;=0,BI129=0),2,IF(AND($BA$102=1,Q129&gt;0),3,"")))</f>
      </c>
      <c r="BF129" s="188">
        <f>IF(Q129="",1,0)</f>
        <v>1</v>
      </c>
      <c r="BG129" s="188">
        <f>IF(W129="",1,0)</f>
        <v>1</v>
      </c>
      <c r="BH129" s="188">
        <f>IF(AF129="",1,0)</f>
        <v>1</v>
      </c>
      <c r="BI129" s="188">
        <f>IF(AL129="",1,0)</f>
        <v>1</v>
      </c>
      <c r="BK129" s="225">
        <f>$BT$118</f>
        <v>0</v>
      </c>
      <c r="BL129" s="225">
        <f>IF(Q129&lt;MAX(W129,AF129,AL129),1,0)</f>
        <v>0</v>
      </c>
      <c r="BM129" s="225">
        <f>$BD$102</f>
        <v>1</v>
      </c>
      <c r="BQ129" s="225">
        <f>IF(AND($BF$108+$BG$108+BF129&lt;3,W129&gt;MIN($D$108,$K$108,Q129)),1,0)</f>
        <v>0</v>
      </c>
      <c r="BR129" s="225">
        <f>$BR$108</f>
        <v>0</v>
      </c>
      <c r="BS129" s="225">
        <f>IF(AND(BI129=0,W129&lt;AL129),1,0)</f>
        <v>0</v>
      </c>
      <c r="BT129" s="225">
        <f>$BD$102</f>
        <v>1</v>
      </c>
      <c r="BW129" s="225">
        <f>IF(AND($BF$108+BF129&lt;2,AF129&gt;MAX($D$108,Q129)),1,0)</f>
        <v>0</v>
      </c>
      <c r="BX129" s="225">
        <f>IF(AF129&lt;AL129,1,0)</f>
        <v>0</v>
      </c>
      <c r="BY129" s="225">
        <f>$BD$102</f>
        <v>1</v>
      </c>
      <c r="CC129" s="225">
        <f>IF(AND($BF$108+$BG$108+BF129+BG129+BH129&lt;5,AL129&gt;MIN($D$108,$K$108,Q129,W129,AF129)),1,0)</f>
        <v>0</v>
      </c>
      <c r="CD129" s="225">
        <f>$BD$102</f>
        <v>1</v>
      </c>
      <c r="CO129" s="203"/>
      <c r="CQ129" s="290"/>
      <c r="CR129" s="288"/>
      <c r="CS129" s="442"/>
      <c r="CT129" s="442"/>
      <c r="CU129" s="442"/>
      <c r="CV129" s="442"/>
      <c r="CW129" s="442"/>
      <c r="CX129" s="442"/>
      <c r="CY129" s="442"/>
      <c r="CZ129" s="442"/>
      <c r="DA129" s="442"/>
      <c r="DB129" s="442"/>
      <c r="DC129" s="442"/>
      <c r="DD129" s="442"/>
      <c r="DE129" s="442"/>
      <c r="DF129" s="442"/>
      <c r="DG129" s="442"/>
      <c r="DH129" s="442"/>
      <c r="DI129" s="442"/>
      <c r="DJ129" s="442"/>
      <c r="DK129" s="442"/>
      <c r="DL129" s="442"/>
      <c r="DM129" s="442"/>
      <c r="DN129" s="442"/>
      <c r="DO129" s="442"/>
      <c r="DP129" s="443"/>
      <c r="DQ129" s="235"/>
      <c r="DR129" s="235"/>
      <c r="DS129" s="235"/>
      <c r="DT129" s="104"/>
      <c r="DU129" s="104"/>
      <c r="DV129" s="104"/>
      <c r="DX129" s="8"/>
      <c r="FA129"/>
    </row>
    <row r="130" spans="7:157" ht="3" customHeight="1">
      <c r="G130" s="50"/>
      <c r="H130" s="16"/>
      <c r="I130" s="16"/>
      <c r="J130" s="16"/>
      <c r="K130" s="16"/>
      <c r="L130" s="16"/>
      <c r="M130" s="16"/>
      <c r="N130" s="16"/>
      <c r="O130" s="16"/>
      <c r="P130" s="86"/>
      <c r="Q130" s="26"/>
      <c r="R130" s="74"/>
      <c r="S130" s="26"/>
      <c r="T130" s="26"/>
      <c r="U130" s="88"/>
      <c r="V130" s="60"/>
      <c r="W130" s="16"/>
      <c r="X130" s="16"/>
      <c r="Y130" s="16"/>
      <c r="Z130" s="16"/>
      <c r="AA130" s="31"/>
      <c r="AE130" s="41"/>
      <c r="AF130" s="16"/>
      <c r="AG130" s="16"/>
      <c r="AH130" s="16"/>
      <c r="AI130" s="16"/>
      <c r="AJ130" s="16"/>
      <c r="AK130" s="60"/>
      <c r="AL130" s="16"/>
      <c r="AM130" s="16"/>
      <c r="AN130" s="16"/>
      <c r="AO130" s="16"/>
      <c r="AP130" s="42"/>
      <c r="CO130" s="203"/>
      <c r="CQ130" s="290"/>
      <c r="CR130" s="288"/>
      <c r="CS130" s="442"/>
      <c r="CT130" s="442"/>
      <c r="CU130" s="442"/>
      <c r="CV130" s="442"/>
      <c r="CW130" s="442"/>
      <c r="CX130" s="442"/>
      <c r="CY130" s="442"/>
      <c r="CZ130" s="442"/>
      <c r="DA130" s="442"/>
      <c r="DB130" s="442"/>
      <c r="DC130" s="442"/>
      <c r="DD130" s="442"/>
      <c r="DE130" s="442"/>
      <c r="DF130" s="442"/>
      <c r="DG130" s="442"/>
      <c r="DH130" s="442"/>
      <c r="DI130" s="442"/>
      <c r="DJ130" s="442"/>
      <c r="DK130" s="442"/>
      <c r="DL130" s="442"/>
      <c r="DM130" s="442"/>
      <c r="DN130" s="442"/>
      <c r="DO130" s="442"/>
      <c r="DP130" s="443"/>
      <c r="DX130" s="8"/>
      <c r="FA130"/>
    </row>
    <row r="131" spans="7:157" ht="3" customHeight="1" thickBot="1">
      <c r="G131" s="75"/>
      <c r="H131" s="76"/>
      <c r="I131" s="76"/>
      <c r="J131" s="76"/>
      <c r="K131" s="76"/>
      <c r="L131" s="76"/>
      <c r="M131" s="76"/>
      <c r="N131" s="76"/>
      <c r="O131" s="76"/>
      <c r="P131" s="91"/>
      <c r="Q131" s="77"/>
      <c r="R131" s="77"/>
      <c r="S131" s="77"/>
      <c r="T131" s="77"/>
      <c r="U131" s="92"/>
      <c r="V131" s="82"/>
      <c r="W131" s="76"/>
      <c r="X131" s="76"/>
      <c r="Y131" s="76"/>
      <c r="Z131" s="76"/>
      <c r="AA131" s="78"/>
      <c r="AE131" s="41"/>
      <c r="AF131" s="16"/>
      <c r="AG131" s="16"/>
      <c r="AH131" s="16"/>
      <c r="AI131" s="16"/>
      <c r="AJ131" s="16"/>
      <c r="AK131" s="60"/>
      <c r="AL131" s="16"/>
      <c r="AM131" s="16"/>
      <c r="AN131" s="16"/>
      <c r="AO131" s="16"/>
      <c r="AP131" s="42"/>
      <c r="CO131" s="203"/>
      <c r="CQ131" s="291"/>
      <c r="CR131" s="292"/>
      <c r="CS131" s="444"/>
      <c r="CT131" s="444"/>
      <c r="CU131" s="444"/>
      <c r="CV131" s="444"/>
      <c r="CW131" s="444"/>
      <c r="CX131" s="444"/>
      <c r="CY131" s="444"/>
      <c r="CZ131" s="444"/>
      <c r="DA131" s="444"/>
      <c r="DB131" s="444"/>
      <c r="DC131" s="444"/>
      <c r="DD131" s="444"/>
      <c r="DE131" s="444"/>
      <c r="DF131" s="444"/>
      <c r="DG131" s="444"/>
      <c r="DH131" s="444"/>
      <c r="DI131" s="444"/>
      <c r="DJ131" s="444"/>
      <c r="DK131" s="444"/>
      <c r="DL131" s="444"/>
      <c r="DM131" s="444"/>
      <c r="DN131" s="444"/>
      <c r="DO131" s="444"/>
      <c r="DP131" s="445"/>
      <c r="DX131" s="8"/>
      <c r="FA131"/>
    </row>
    <row r="132" spans="7:157" ht="19.5" customHeight="1">
      <c r="G132" s="103" t="s">
        <v>3937</v>
      </c>
      <c r="H132" s="104"/>
      <c r="I132" s="16"/>
      <c r="J132" s="16"/>
      <c r="K132" s="16"/>
      <c r="L132" s="16"/>
      <c r="M132" s="16"/>
      <c r="N132" s="16"/>
      <c r="O132" s="16"/>
      <c r="P132" s="86"/>
      <c r="Q132" s="473"/>
      <c r="R132" s="474"/>
      <c r="S132" s="474"/>
      <c r="T132" s="475"/>
      <c r="U132" s="87" t="s">
        <v>4</v>
      </c>
      <c r="V132" s="60"/>
      <c r="W132" s="473"/>
      <c r="X132" s="474"/>
      <c r="Y132" s="474"/>
      <c r="Z132" s="475"/>
      <c r="AA132" s="51" t="s">
        <v>4</v>
      </c>
      <c r="AE132" s="41"/>
      <c r="AF132" s="473"/>
      <c r="AG132" s="474"/>
      <c r="AH132" s="474"/>
      <c r="AI132" s="475"/>
      <c r="AJ132" s="17" t="s">
        <v>4</v>
      </c>
      <c r="AK132" s="60"/>
      <c r="AL132" s="473"/>
      <c r="AM132" s="474"/>
      <c r="AN132" s="474"/>
      <c r="AO132" s="475"/>
      <c r="AP132" s="43" t="s">
        <v>4</v>
      </c>
      <c r="AW132" s="225">
        <f>IF(BF132+BG132+BH132=3,"",MIN(Q132,AF132,W132))</f>
      </c>
      <c r="AX132" s="225">
        <f>IF($BF$108=1,"",$D$108-$AW$108+Q132)</f>
      </c>
      <c r="AY132" s="225">
        <f>MIN(IF($BG$108=0,$K$108-$AX$108+W132,100000),Q132,IF($BF$108=0,$D$108-$AW$108+Q132,100000))</f>
        <v>100000</v>
      </c>
      <c r="BA132" s="188">
        <f>IF(AND(BF132=0,SUM(BK132:BP132)&gt;0),1,IF(AND($BA$102=1,Q132&gt;=0,BF132=0),2,IF($BA$102=1,3,"")))</f>
      </c>
      <c r="BB132" s="188">
        <f>IF(AND(BG132=0,SUM(BQ132:BV132)&gt;0),1,IF(AND($BA$102=1,W132&gt;=0,BG132=0),2,IF(AND($BA$102=1),3,"")))</f>
      </c>
      <c r="BC132" s="188">
        <f>IF(AND(BH132=0,SUM(BW132:CB132)&gt;0),1,IF(AND($BA$102=1,AF132&gt;=0,BH132=0),2,IF(AND($BA$102=1,Q132&gt;0),3,"")))</f>
      </c>
      <c r="BD132" s="188">
        <f>IF(AND(BI132=0,SUM(CC132:CH132)&gt;0),1,IF(AND($BA$102=1,AL132&gt;=0,BI132=0),2,IF(AND($BA$102=1,Q132&gt;0),3,"")))</f>
      </c>
      <c r="BF132" s="188">
        <f>IF(Q132="",1,0)</f>
        <v>1</v>
      </c>
      <c r="BG132" s="188">
        <f>IF(W132="",1,0)</f>
        <v>1</v>
      </c>
      <c r="BH132" s="188">
        <f>IF(AF132="",1,0)</f>
        <v>1</v>
      </c>
      <c r="BI132" s="188">
        <f>IF(AL132="",1,0)</f>
        <v>1</v>
      </c>
      <c r="BK132" s="225">
        <f>$BT$118</f>
        <v>0</v>
      </c>
      <c r="BL132" s="225">
        <f>IF(Q132&lt;MAX(W132,AF132,AL132),1,0)</f>
        <v>0</v>
      </c>
      <c r="BM132" s="225">
        <f>$BD$102</f>
        <v>1</v>
      </c>
      <c r="BQ132" s="225">
        <f>IF(AND($BF$108+$BG$108+BF132&lt;3,W132&gt;MIN($D$108,$K$108,Q132)),1,0)</f>
        <v>0</v>
      </c>
      <c r="BR132" s="225">
        <f>$BR$108</f>
        <v>0</v>
      </c>
      <c r="BS132" s="225">
        <f>IF(AND(BI132=0,W132&lt;AL132),1,0)</f>
        <v>0</v>
      </c>
      <c r="BT132" s="225">
        <f>$BD$102</f>
        <v>1</v>
      </c>
      <c r="BW132" s="225">
        <f>IF(AND($BF$108+BF132&lt;2,AF132&gt;MAX($D$108,Q132)),1,0)</f>
        <v>0</v>
      </c>
      <c r="BX132" s="225">
        <f>IF(AF132&lt;AL132,1,0)</f>
        <v>0</v>
      </c>
      <c r="BY132" s="225">
        <f>$BD$102</f>
        <v>1</v>
      </c>
      <c r="CC132" s="225">
        <f>IF(AND($BF$108+$BG$108+BF132+BG132+BH132&lt;5,AL132&gt;MIN($D$108,$K$108,Q132,W132,AF132)),1,0)</f>
        <v>0</v>
      </c>
      <c r="CD132" s="225">
        <f>$BD$102</f>
        <v>1</v>
      </c>
      <c r="CO132" s="203"/>
      <c r="CP132" s="307" t="s">
        <v>2461</v>
      </c>
      <c r="CT132" s="235"/>
      <c r="CU132" s="235"/>
      <c r="CV132" s="235"/>
      <c r="CW132" s="235"/>
      <c r="CX132" s="235"/>
      <c r="CY132" s="235"/>
      <c r="CZ132" s="235"/>
      <c r="DA132" s="235"/>
      <c r="DB132" s="235"/>
      <c r="DC132" s="235"/>
      <c r="DD132" s="235"/>
      <c r="DE132" s="235"/>
      <c r="DF132" s="235"/>
      <c r="DG132" s="235"/>
      <c r="DH132" s="235"/>
      <c r="DI132" s="235"/>
      <c r="DJ132" s="235"/>
      <c r="DK132" s="235"/>
      <c r="DL132" s="235"/>
      <c r="DM132" s="235"/>
      <c r="DN132" s="235"/>
      <c r="DO132" s="235"/>
      <c r="DP132" s="235"/>
      <c r="DX132" s="8"/>
      <c r="FA132"/>
    </row>
    <row r="133" spans="7:121" ht="3" customHeight="1">
      <c r="G133" s="70"/>
      <c r="H133" s="71"/>
      <c r="I133" s="71"/>
      <c r="J133" s="71"/>
      <c r="K133" s="71"/>
      <c r="L133" s="71"/>
      <c r="M133" s="71"/>
      <c r="N133" s="71"/>
      <c r="O133" s="71"/>
      <c r="P133" s="93"/>
      <c r="Q133" s="72"/>
      <c r="R133" s="72"/>
      <c r="S133" s="72"/>
      <c r="T133" s="72"/>
      <c r="U133" s="94"/>
      <c r="V133" s="83"/>
      <c r="W133" s="71"/>
      <c r="X133" s="71"/>
      <c r="Y133" s="71"/>
      <c r="Z133" s="71"/>
      <c r="AA133" s="73"/>
      <c r="AE133" s="41"/>
      <c r="AF133" s="16"/>
      <c r="AG133" s="16"/>
      <c r="AH133" s="16"/>
      <c r="AI133" s="16"/>
      <c r="AJ133" s="16"/>
      <c r="AK133" s="60"/>
      <c r="AL133" s="16"/>
      <c r="AM133" s="16"/>
      <c r="AN133" s="16"/>
      <c r="AO133" s="16" t="s">
        <v>5587</v>
      </c>
      <c r="AP133" s="42"/>
      <c r="CO133" s="203"/>
      <c r="CT133" s="235"/>
      <c r="CU133" s="235"/>
      <c r="CV133" s="235"/>
      <c r="CW133" s="235"/>
      <c r="CX133" s="235"/>
      <c r="CY133" s="235"/>
      <c r="CZ133" s="235"/>
      <c r="DA133" s="235"/>
      <c r="DB133" s="235"/>
      <c r="DC133" s="235"/>
      <c r="DD133" s="235"/>
      <c r="DE133" s="235"/>
      <c r="DF133" s="235"/>
      <c r="DG133" s="235"/>
      <c r="DH133" s="235"/>
      <c r="DI133" s="235"/>
      <c r="DJ133" s="235"/>
      <c r="DK133" s="235"/>
      <c r="DL133" s="235"/>
      <c r="DM133" s="235"/>
      <c r="DN133" s="235"/>
      <c r="DO133" s="235"/>
      <c r="DP133" s="235"/>
      <c r="DQ133" s="293"/>
    </row>
    <row r="134" spans="7:121" ht="3" customHeight="1" thickBot="1">
      <c r="G134" s="50"/>
      <c r="H134" s="16"/>
      <c r="I134" s="16"/>
      <c r="J134" s="16"/>
      <c r="K134" s="16"/>
      <c r="L134" s="16"/>
      <c r="M134" s="16"/>
      <c r="N134" s="16"/>
      <c r="O134" s="16"/>
      <c r="P134" s="86"/>
      <c r="Q134" s="26"/>
      <c r="R134" s="26"/>
      <c r="S134" s="26"/>
      <c r="T134" s="26"/>
      <c r="U134" s="88"/>
      <c r="V134" s="60"/>
      <c r="W134" s="16"/>
      <c r="X134" s="16"/>
      <c r="Y134" s="16"/>
      <c r="Z134" s="16"/>
      <c r="AA134" s="31"/>
      <c r="AE134" s="41"/>
      <c r="AF134" s="16"/>
      <c r="AG134" s="16"/>
      <c r="AH134" s="16"/>
      <c r="AI134" s="16"/>
      <c r="AJ134" s="16"/>
      <c r="AK134" s="60"/>
      <c r="AL134" s="16"/>
      <c r="AM134" s="16"/>
      <c r="AN134" s="16"/>
      <c r="AO134" s="16"/>
      <c r="AP134" s="42"/>
      <c r="CO134" s="203"/>
      <c r="CP134" s="235"/>
      <c r="CQ134" s="388" t="s">
        <v>2481</v>
      </c>
      <c r="CR134" s="389"/>
      <c r="CS134" s="389"/>
      <c r="CT134" s="389"/>
      <c r="CU134" s="389"/>
      <c r="CV134" s="389"/>
      <c r="CW134" s="389"/>
      <c r="CX134" s="389"/>
      <c r="CY134" s="389"/>
      <c r="CZ134" s="389"/>
      <c r="DA134" s="389"/>
      <c r="DB134" s="389"/>
      <c r="DC134" s="389"/>
      <c r="DD134" s="389"/>
      <c r="DE134" s="389"/>
      <c r="DF134" s="389"/>
      <c r="DG134" s="389"/>
      <c r="DH134" s="389"/>
      <c r="DI134" s="389"/>
      <c r="DJ134" s="389"/>
      <c r="DK134" s="389"/>
      <c r="DL134" s="389"/>
      <c r="DM134" s="389"/>
      <c r="DN134" s="389"/>
      <c r="DO134" s="389"/>
      <c r="DP134" s="390"/>
      <c r="DQ134" s="293"/>
    </row>
    <row r="135" spans="7:120" ht="19.5" customHeight="1">
      <c r="G135" s="103" t="s">
        <v>3938</v>
      </c>
      <c r="H135" s="104"/>
      <c r="I135" s="104"/>
      <c r="J135" s="16"/>
      <c r="K135" s="16"/>
      <c r="L135" s="16"/>
      <c r="M135" s="16"/>
      <c r="N135" s="16"/>
      <c r="O135" s="16"/>
      <c r="P135" s="86"/>
      <c r="Q135" s="473"/>
      <c r="R135" s="474"/>
      <c r="S135" s="474"/>
      <c r="T135" s="475"/>
      <c r="U135" s="87" t="s">
        <v>4</v>
      </c>
      <c r="V135" s="60"/>
      <c r="W135" s="473"/>
      <c r="X135" s="474"/>
      <c r="Y135" s="474"/>
      <c r="Z135" s="475"/>
      <c r="AA135" s="51" t="s">
        <v>4</v>
      </c>
      <c r="AE135" s="41"/>
      <c r="AF135" s="473"/>
      <c r="AG135" s="474"/>
      <c r="AH135" s="474"/>
      <c r="AI135" s="475"/>
      <c r="AJ135" s="17" t="s">
        <v>4</v>
      </c>
      <c r="AK135" s="60"/>
      <c r="AL135" s="473"/>
      <c r="AM135" s="474"/>
      <c r="AN135" s="474"/>
      <c r="AO135" s="475"/>
      <c r="AP135" s="43" t="s">
        <v>4</v>
      </c>
      <c r="AW135" s="225">
        <f>IF(BF135+BG135+BH135=3,"",MIN(Q135,AF135,W135))</f>
      </c>
      <c r="AX135" s="225">
        <f>IF($BF$108=1,"",$D$108-$AW$108+Q135)</f>
      </c>
      <c r="AY135" s="225">
        <f>MIN(IF($BG$108=0,$K$108-$AX$108+W135,100000),Q135,IF($BF$108=0,$D$108-$AW$108+Q135,100000))</f>
        <v>100000</v>
      </c>
      <c r="BA135" s="188">
        <f>IF(AND(BF135=0,SUM(BK135:BP135)&gt;0),1,IF(AND($BA$102=1,Q135&gt;=0,BF135=0),2,IF($BA$102=1,3,"")))</f>
      </c>
      <c r="BB135" s="188">
        <f>IF(AND(BG135=0,SUM(BQ135:BV135)&gt;0),1,IF(AND($BA$102=1,W135&gt;=0,BG135=0),2,IF(AND($BA$102=1),3,"")))</f>
      </c>
      <c r="BC135" s="188">
        <f>IF(AND(BH135=0,SUM(BW135:CB135)&gt;0),1,IF(AND($BA$102=1,AF135&gt;=0,BH135=0),2,IF(AND($BA$102=1,Q135&gt;0),3,"")))</f>
      </c>
      <c r="BD135" s="188">
        <f>IF(AND(BI135=0,SUM(CC135:CH135)&gt;0),1,IF(AND($BA$102=1,AL135&gt;=0,BI135=0),2,IF(AND($BA$102=1,Q135&gt;0),3,"")))</f>
      </c>
      <c r="BF135" s="188">
        <f>IF(Q135="",1,0)</f>
        <v>1</v>
      </c>
      <c r="BG135" s="188">
        <f>IF(W135="",1,0)</f>
        <v>1</v>
      </c>
      <c r="BH135" s="188">
        <f>IF(AF135="",1,0)</f>
        <v>1</v>
      </c>
      <c r="BI135" s="188">
        <f>IF(AL135="",1,0)</f>
        <v>1</v>
      </c>
      <c r="BK135" s="225">
        <f>$BT$118</f>
        <v>0</v>
      </c>
      <c r="BL135" s="225">
        <f>IF(Q135&lt;MAX(W135,AF135,AL135),1,0)</f>
        <v>0</v>
      </c>
      <c r="BM135" s="225">
        <f>$BD$102</f>
        <v>1</v>
      </c>
      <c r="BQ135" s="225">
        <f>IF(AND($BF$108+$BG$108+BF135&lt;3,W135&gt;MIN($D$108,$K$108,Q135)),1,0)</f>
        <v>0</v>
      </c>
      <c r="BR135" s="225">
        <f>$BR$108</f>
        <v>0</v>
      </c>
      <c r="BS135" s="225">
        <f>IF(AND(BI135=0,W135&lt;AL135),1,0)</f>
        <v>0</v>
      </c>
      <c r="BT135" s="225">
        <f>$BD$102</f>
        <v>1</v>
      </c>
      <c r="BW135" s="225">
        <f>IF(AND($BF$108+BF135&lt;2,AF135&gt;MAX($D$108,Q135)),1,0)</f>
        <v>0</v>
      </c>
      <c r="BX135" s="225">
        <f>IF(AF135&lt;AL135,1,0)</f>
        <v>0</v>
      </c>
      <c r="BY135" s="225">
        <f>$BD$102</f>
        <v>1</v>
      </c>
      <c r="CC135" s="225">
        <f>IF(AND($BF$108+$BG$108+BF135+BG135+BH135&lt;5,AL135&gt;MIN($D$108,$K$108,Q135,W135,AF135)),1,0)</f>
        <v>0</v>
      </c>
      <c r="CD135" s="225">
        <f>$BD$102</f>
        <v>1</v>
      </c>
      <c r="CO135" s="203"/>
      <c r="CQ135" s="391"/>
      <c r="CR135" s="392"/>
      <c r="CS135" s="392"/>
      <c r="CT135" s="392"/>
      <c r="CU135" s="392"/>
      <c r="CV135" s="392"/>
      <c r="CW135" s="392"/>
      <c r="CX135" s="392"/>
      <c r="CY135" s="392"/>
      <c r="CZ135" s="392"/>
      <c r="DA135" s="392"/>
      <c r="DB135" s="392"/>
      <c r="DC135" s="392"/>
      <c r="DD135" s="392"/>
      <c r="DE135" s="392"/>
      <c r="DF135" s="392"/>
      <c r="DG135" s="392"/>
      <c r="DH135" s="392"/>
      <c r="DI135" s="392"/>
      <c r="DJ135" s="392"/>
      <c r="DK135" s="392"/>
      <c r="DL135" s="392"/>
      <c r="DM135" s="392"/>
      <c r="DN135" s="392"/>
      <c r="DO135" s="392"/>
      <c r="DP135" s="393"/>
    </row>
    <row r="136" spans="7:120" ht="3" customHeight="1">
      <c r="G136" s="52"/>
      <c r="H136" s="34"/>
      <c r="I136" s="34"/>
      <c r="J136" s="34"/>
      <c r="K136" s="34"/>
      <c r="L136" s="34"/>
      <c r="M136" s="34"/>
      <c r="N136" s="34"/>
      <c r="O136" s="34"/>
      <c r="P136" s="79"/>
      <c r="Q136" s="33"/>
      <c r="R136" s="33"/>
      <c r="S136" s="33"/>
      <c r="T136" s="33"/>
      <c r="U136" s="95"/>
      <c r="V136" s="61"/>
      <c r="W136" s="34"/>
      <c r="X136" s="34"/>
      <c r="Y136" s="34"/>
      <c r="Z136" s="34"/>
      <c r="AA136" s="35"/>
      <c r="AE136" s="44"/>
      <c r="AF136" s="45"/>
      <c r="AG136" s="45"/>
      <c r="AH136" s="45"/>
      <c r="AI136" s="45"/>
      <c r="AJ136" s="45"/>
      <c r="AK136" s="107"/>
      <c r="AL136" s="45"/>
      <c r="AM136" s="45"/>
      <c r="AN136" s="45"/>
      <c r="AO136" s="45"/>
      <c r="AP136" s="47"/>
      <c r="CO136" s="203"/>
      <c r="CP136" s="235"/>
      <c r="CQ136" s="391"/>
      <c r="CR136" s="392"/>
      <c r="CS136" s="392"/>
      <c r="CT136" s="392"/>
      <c r="CU136" s="392"/>
      <c r="CV136" s="392"/>
      <c r="CW136" s="392"/>
      <c r="CX136" s="392"/>
      <c r="CY136" s="392"/>
      <c r="CZ136" s="392"/>
      <c r="DA136" s="392"/>
      <c r="DB136" s="392"/>
      <c r="DC136" s="392"/>
      <c r="DD136" s="392"/>
      <c r="DE136" s="392"/>
      <c r="DF136" s="392"/>
      <c r="DG136" s="392"/>
      <c r="DH136" s="392"/>
      <c r="DI136" s="392"/>
      <c r="DJ136" s="392"/>
      <c r="DK136" s="392"/>
      <c r="DL136" s="392"/>
      <c r="DM136" s="392"/>
      <c r="DN136" s="392"/>
      <c r="DO136" s="392"/>
      <c r="DP136" s="393"/>
    </row>
    <row r="137" spans="14:120" ht="3" customHeight="1">
      <c r="N137" s="16"/>
      <c r="CO137" s="203"/>
      <c r="CP137" s="235"/>
      <c r="CQ137" s="391"/>
      <c r="CR137" s="392"/>
      <c r="CS137" s="392"/>
      <c r="CT137" s="392"/>
      <c r="CU137" s="392"/>
      <c r="CV137" s="392"/>
      <c r="CW137" s="392"/>
      <c r="CX137" s="392"/>
      <c r="CY137" s="392"/>
      <c r="CZ137" s="392"/>
      <c r="DA137" s="392"/>
      <c r="DB137" s="392"/>
      <c r="DC137" s="392"/>
      <c r="DD137" s="392"/>
      <c r="DE137" s="392"/>
      <c r="DF137" s="392"/>
      <c r="DG137" s="392"/>
      <c r="DH137" s="392"/>
      <c r="DI137" s="392"/>
      <c r="DJ137" s="392"/>
      <c r="DK137" s="392"/>
      <c r="DL137" s="392"/>
      <c r="DM137" s="392"/>
      <c r="DN137" s="392"/>
      <c r="DO137" s="392"/>
      <c r="DP137" s="393"/>
    </row>
    <row r="138" spans="93:120" ht="3" customHeight="1">
      <c r="CO138" s="203"/>
      <c r="CP138" s="235"/>
      <c r="CQ138" s="391"/>
      <c r="CR138" s="392"/>
      <c r="CS138" s="392"/>
      <c r="CT138" s="392"/>
      <c r="CU138" s="392"/>
      <c r="CV138" s="392"/>
      <c r="CW138" s="392"/>
      <c r="CX138" s="392"/>
      <c r="CY138" s="392"/>
      <c r="CZ138" s="392"/>
      <c r="DA138" s="392"/>
      <c r="DB138" s="392"/>
      <c r="DC138" s="392"/>
      <c r="DD138" s="392"/>
      <c r="DE138" s="392"/>
      <c r="DF138" s="392"/>
      <c r="DG138" s="392"/>
      <c r="DH138" s="392"/>
      <c r="DI138" s="392"/>
      <c r="DJ138" s="392"/>
      <c r="DK138" s="392"/>
      <c r="DL138" s="392"/>
      <c r="DM138" s="392"/>
      <c r="DN138" s="392"/>
      <c r="DO138" s="392"/>
      <c r="DP138" s="393"/>
    </row>
    <row r="139" spans="10:120" ht="18" customHeight="1">
      <c r="J139" s="325" t="s">
        <v>2317</v>
      </c>
      <c r="AR139" s="240" t="s">
        <v>4184</v>
      </c>
      <c r="AS139" s="241"/>
      <c r="AT139" s="241"/>
      <c r="AU139" s="241"/>
      <c r="AV139" s="241"/>
      <c r="AW139" s="241"/>
      <c r="AX139" s="241"/>
      <c r="AY139" s="267">
        <f>Q126+Q129+Q132+Q135</f>
        <v>0</v>
      </c>
      <c r="CO139" s="283"/>
      <c r="CQ139" s="394"/>
      <c r="CR139" s="395"/>
      <c r="CS139" s="395"/>
      <c r="CT139" s="395"/>
      <c r="CU139" s="395"/>
      <c r="CV139" s="395"/>
      <c r="CW139" s="395"/>
      <c r="CX139" s="395"/>
      <c r="CY139" s="395"/>
      <c r="CZ139" s="395"/>
      <c r="DA139" s="395"/>
      <c r="DB139" s="395"/>
      <c r="DC139" s="395"/>
      <c r="DD139" s="395"/>
      <c r="DE139" s="395"/>
      <c r="DF139" s="395"/>
      <c r="DG139" s="395"/>
      <c r="DH139" s="395"/>
      <c r="DI139" s="395"/>
      <c r="DJ139" s="395"/>
      <c r="DK139" s="395"/>
      <c r="DL139" s="395"/>
      <c r="DM139" s="395"/>
      <c r="DN139" s="395"/>
      <c r="DO139" s="395"/>
      <c r="DP139" s="396"/>
    </row>
    <row r="140" ht="4.5" customHeight="1">
      <c r="CO140" s="283"/>
    </row>
    <row r="141" spans="10:121" ht="15" customHeight="1">
      <c r="J141" s="689" t="s">
        <v>5879</v>
      </c>
      <c r="K141" s="685"/>
      <c r="L141" s="685"/>
      <c r="M141" s="685"/>
      <c r="N141" s="685"/>
      <c r="O141" s="685"/>
      <c r="P141" s="685"/>
      <c r="Q141" s="685"/>
      <c r="R141" s="685" t="s">
        <v>3812</v>
      </c>
      <c r="S141" s="685"/>
      <c r="T141" s="685"/>
      <c r="U141" s="685"/>
      <c r="V141" s="685"/>
      <c r="W141" s="685"/>
      <c r="X141" s="685"/>
      <c r="Y141" s="685"/>
      <c r="Z141" s="685"/>
      <c r="AA141" s="685"/>
      <c r="AB141" s="685"/>
      <c r="AC141" s="685"/>
      <c r="AD141" s="685"/>
      <c r="AE141" s="685"/>
      <c r="AF141" s="685" t="s">
        <v>3811</v>
      </c>
      <c r="AG141" s="685"/>
      <c r="AH141" s="685"/>
      <c r="AI141" s="685"/>
      <c r="AJ141" s="685"/>
      <c r="AK141" s="685"/>
      <c r="AL141" s="685"/>
      <c r="AM141" s="685" t="s">
        <v>22</v>
      </c>
      <c r="AN141" s="685"/>
      <c r="AO141" s="685"/>
      <c r="AP141" s="686"/>
      <c r="AW141" s="225" t="s">
        <v>5765</v>
      </c>
      <c r="BK141" s="225" t="s">
        <v>3241</v>
      </c>
      <c r="BQ141" s="225" t="s">
        <v>3241</v>
      </c>
      <c r="BW141" s="225" t="s">
        <v>3241</v>
      </c>
      <c r="CC141" s="225" t="s">
        <v>1908</v>
      </c>
      <c r="CD141" s="225" t="s">
        <v>3241</v>
      </c>
      <c r="CE141" s="225" t="s">
        <v>24</v>
      </c>
      <c r="CO141" s="203"/>
      <c r="CR141" s="293"/>
      <c r="CS141" s="293"/>
      <c r="CT141" s="293"/>
      <c r="CU141" s="293"/>
      <c r="CV141" s="293"/>
      <c r="CW141" s="293"/>
      <c r="CX141" s="293"/>
      <c r="CY141" s="293"/>
      <c r="CZ141" s="293"/>
      <c r="DA141" s="293"/>
      <c r="DB141" s="293"/>
      <c r="DC141" s="293"/>
      <c r="DD141" s="293"/>
      <c r="DE141" s="293"/>
      <c r="DF141" s="293"/>
      <c r="DG141" s="293"/>
      <c r="DH141" s="293"/>
      <c r="DI141" s="293"/>
      <c r="DJ141" s="293"/>
      <c r="DK141" s="293"/>
      <c r="DL141" s="293"/>
      <c r="DM141" s="293"/>
      <c r="DN141" s="293"/>
      <c r="DO141" s="293"/>
      <c r="DP141" s="293"/>
      <c r="DQ141" s="235"/>
    </row>
    <row r="142" spans="9:133" ht="15" customHeight="1">
      <c r="I142" s="9">
        <v>1</v>
      </c>
      <c r="J142" s="695" t="s">
        <v>4273</v>
      </c>
      <c r="K142" s="693"/>
      <c r="L142" s="693"/>
      <c r="M142" s="693"/>
      <c r="N142" s="693"/>
      <c r="O142" s="693"/>
      <c r="P142" s="577">
        <f>INDEX(list!$L$2:$M$6,MATCH(Sheet!J142,list!$L$2:$L$6,0),2)</f>
        <v>0</v>
      </c>
      <c r="Q142" s="694"/>
      <c r="R142" s="690"/>
      <c r="S142" s="691"/>
      <c r="T142" s="691"/>
      <c r="U142" s="691"/>
      <c r="V142" s="691"/>
      <c r="W142" s="691"/>
      <c r="X142" s="691"/>
      <c r="Y142" s="691"/>
      <c r="Z142" s="691"/>
      <c r="AA142" s="691"/>
      <c r="AB142" s="691"/>
      <c r="AC142" s="691"/>
      <c r="AD142" s="691"/>
      <c r="AE142" s="692"/>
      <c r="AF142" s="693" t="s">
        <v>4273</v>
      </c>
      <c r="AG142" s="693"/>
      <c r="AH142" s="693"/>
      <c r="AI142" s="693"/>
      <c r="AJ142" s="693"/>
      <c r="AK142" s="577">
        <f>INDEX(list!$N$2:$O$7,MATCH(Sheet!AF142,list!$N$2:$N$7,0),2)</f>
        <v>0</v>
      </c>
      <c r="AL142" s="578"/>
      <c r="AM142" s="508"/>
      <c r="AN142" s="509"/>
      <c r="AO142" s="509"/>
      <c r="AP142" s="212" t="s">
        <v>4</v>
      </c>
      <c r="AW142" s="225">
        <f aca="true" t="shared" si="0" ref="AW142:AW147">$AY$139-$AY$150+AM142</f>
        <v>0</v>
      </c>
      <c r="BA142" s="188">
        <f>IF(SUM(BK142:BP142)&gt;0,1,IF(AND($BA$102=1,P142&gt;0),2,IF(AND($BA$102=1,AY139&gt;0),3,"")))</f>
      </c>
      <c r="BB142" s="188">
        <f>IF(SUM(BQ142:BV142)&gt;0,1,IF(AND($BA$102=1,R142&lt;&gt;""),2,IF(AND($BA$102=1,AY139&gt;0),3,"")))</f>
      </c>
      <c r="BC142" s="188">
        <f>IF(SUM(BW142:CB142)&gt;0,1,IF(AND($BA$102=1,AK142&gt;0),2,IF(AND($BA$102=1,AY139&gt;0),3,"")))</f>
      </c>
      <c r="BD142" s="188">
        <f>IF(AND(BI142=0,SUM(CC142:CH142)&gt;0),1,IF(AND($BA$102=1,AM142&gt;0),2,IF(AND($BA$102=1,AY139&gt;0),3,"")))</f>
      </c>
      <c r="BF142" s="188">
        <f aca="true" t="shared" si="1" ref="BF142:BF147">IF(P142&gt;0,0,1)</f>
        <v>1</v>
      </c>
      <c r="BG142" s="188">
        <f aca="true" t="shared" si="2" ref="BG142:BG147">IF(R142="",1,0)</f>
        <v>1</v>
      </c>
      <c r="BH142" s="188">
        <f aca="true" t="shared" si="3" ref="BH142:BH147">IF(AK142&gt;0,0,1)</f>
        <v>1</v>
      </c>
      <c r="BI142" s="188">
        <f aca="true" t="shared" si="4" ref="BI142:BI147">IF(AM142="",1,0)</f>
        <v>1</v>
      </c>
      <c r="BK142" s="225">
        <f>IF(AND(OR(AY139=0,$BA$102=0),P142&gt;0),1,0)</f>
        <v>0</v>
      </c>
      <c r="BQ142" s="225">
        <f>IF(AND(OR(AY139=0,$BA$102=0),R142&lt;&gt;""),1,0)</f>
        <v>0</v>
      </c>
      <c r="BW142" s="225">
        <f>IF(AND(OR(AY139=0,$BA$102=0),AK142&gt;0),1,0)</f>
        <v>0</v>
      </c>
      <c r="CC142" s="225">
        <f>IF(AY139&lt;AY150,1,0)</f>
        <v>0</v>
      </c>
      <c r="CD142" s="225">
        <f aca="true" t="shared" si="5" ref="CD142:CD147">IF(AND(OR($Q$126+$Q$129+$Q$132+$Q$135=0,$BA$102=0),AM142&lt;&gt;""),1,0)</f>
        <v>0</v>
      </c>
      <c r="CE142" s="225">
        <f aca="true" t="shared" si="6" ref="CE142:CE147">IF(AND(AM142=0,BI142=0),1,0)</f>
        <v>0</v>
      </c>
      <c r="CO142" s="203"/>
      <c r="DQ142" s="235"/>
      <c r="DR142" s="211"/>
      <c r="DS142" s="211"/>
      <c r="DT142" s="211"/>
      <c r="DU142" s="211"/>
      <c r="DV142" s="211"/>
      <c r="DW142" s="211"/>
      <c r="DX142" s="211"/>
      <c r="DY142" s="211"/>
      <c r="DZ142" s="211"/>
      <c r="EA142" s="211"/>
      <c r="EB142" s="16"/>
      <c r="EC142" s="16"/>
    </row>
    <row r="143" spans="9:121" ht="15" customHeight="1">
      <c r="I143" s="9">
        <v>2</v>
      </c>
      <c r="J143" s="433" t="s">
        <v>4273</v>
      </c>
      <c r="K143" s="432"/>
      <c r="L143" s="432"/>
      <c r="M143" s="432"/>
      <c r="N143" s="432"/>
      <c r="O143" s="432"/>
      <c r="P143" s="434">
        <f>INDEX(list!$L$2:$M$6,MATCH(Sheet!J143,list!$L$2:$L$6,0),2)</f>
        <v>0</v>
      </c>
      <c r="Q143" s="435"/>
      <c r="R143" s="436"/>
      <c r="S143" s="437"/>
      <c r="T143" s="437"/>
      <c r="U143" s="437"/>
      <c r="V143" s="437"/>
      <c r="W143" s="437"/>
      <c r="X143" s="437"/>
      <c r="Y143" s="437"/>
      <c r="Z143" s="437"/>
      <c r="AA143" s="437"/>
      <c r="AB143" s="437"/>
      <c r="AC143" s="437"/>
      <c r="AD143" s="437"/>
      <c r="AE143" s="438"/>
      <c r="AF143" s="432" t="s">
        <v>4273</v>
      </c>
      <c r="AG143" s="432"/>
      <c r="AH143" s="432"/>
      <c r="AI143" s="432"/>
      <c r="AJ143" s="432"/>
      <c r="AK143" s="434">
        <f>INDEX(list!$N$2:$O$7,MATCH(Sheet!AF143,list!$N$2:$N$7,0),2)</f>
        <v>0</v>
      </c>
      <c r="AL143" s="484"/>
      <c r="AM143" s="426"/>
      <c r="AN143" s="427"/>
      <c r="AO143" s="427"/>
      <c r="AP143" s="213" t="s">
        <v>4</v>
      </c>
      <c r="AW143" s="225">
        <f t="shared" si="0"/>
        <v>0</v>
      </c>
      <c r="BA143" s="188">
        <f>IF(SUM(BK143:BP143)&gt;0,1,IF(P143&gt;0,2,IF(AND($BA$102=1,OR(AND($AY$139&gt;$AY$150,MIN(BF142:BI143)=0,$AM142&gt;0),AND($AY$139=$AY$150,MIN(BF143:BI143)=0))),3,"")))</f>
      </c>
      <c r="BB143" s="188">
        <f>IF(SUM(BQ143:BV143)&gt;0,1,IF(R143&lt;&gt;"",2,IF(AND($BA$102=1,OR(AND($AY$139&gt;$AY$150,MIN(BF142:BI143)=0,$AM142&gt;0),AND($AY$139=$AY$150,MIN(BF143:BI143)=0))),3,"")))</f>
      </c>
      <c r="BC143" s="188">
        <f>IF(SUM(BW143:CB143)&gt;0,1,IF(AK143&gt;0,2,IF(AND($BA$102=1,OR(AND($AY$139&gt;$AY$150,MIN(BF142:BI143)=0,AM142&gt;0),AND($AY$139=$AY$150,MIN(BF143:BI143)=0))),3,"")))</f>
      </c>
      <c r="BD143" s="188">
        <f>IF(AND(BI143=0,SUM(CC143:CH143)&gt;0),1,IF(AM143&gt;0,2,IF(AND($BA$102=1,$AY$139&gt;$AY$150,MIN(BF142:BI143)=0,AM142&gt;0),3,"")))</f>
      </c>
      <c r="BF143" s="188">
        <f t="shared" si="1"/>
        <v>1</v>
      </c>
      <c r="BG143" s="188">
        <f t="shared" si="2"/>
        <v>1</v>
      </c>
      <c r="BH143" s="188">
        <f t="shared" si="3"/>
        <v>1</v>
      </c>
      <c r="BI143" s="188">
        <f t="shared" si="4"/>
        <v>1</v>
      </c>
      <c r="BK143" s="225">
        <f>IF(AND(OR(AY139=0,$BA$102=0),P143&gt;0),1,0)</f>
        <v>0</v>
      </c>
      <c r="BQ143" s="225">
        <f>IF(AND(OR(AY139=0,$BA$102=0),R143&lt;&gt;""),1,0)</f>
        <v>0</v>
      </c>
      <c r="BW143" s="225">
        <f>IF(AND(OR(AY139=0,$BA$102=0),AK143&gt;0),1,0)</f>
        <v>0</v>
      </c>
      <c r="CC143" s="225">
        <f>$CC$142</f>
        <v>0</v>
      </c>
      <c r="CD143" s="225">
        <f t="shared" si="5"/>
        <v>0</v>
      </c>
      <c r="CE143" s="225">
        <f t="shared" si="6"/>
        <v>0</v>
      </c>
      <c r="CO143" s="203"/>
      <c r="DQ143" s="235"/>
    </row>
    <row r="144" spans="9:121" ht="15" customHeight="1">
      <c r="I144" s="9">
        <v>3</v>
      </c>
      <c r="J144" s="433" t="s">
        <v>4273</v>
      </c>
      <c r="K144" s="432"/>
      <c r="L144" s="432"/>
      <c r="M144" s="432"/>
      <c r="N144" s="432"/>
      <c r="O144" s="432"/>
      <c r="P144" s="434">
        <f>INDEX(list!$L$2:$M$6,MATCH(Sheet!J144,list!$L$2:$L$6,0),2)</f>
        <v>0</v>
      </c>
      <c r="Q144" s="435"/>
      <c r="R144" s="436"/>
      <c r="S144" s="437"/>
      <c r="T144" s="437"/>
      <c r="U144" s="437"/>
      <c r="V144" s="437"/>
      <c r="W144" s="437"/>
      <c r="X144" s="437"/>
      <c r="Y144" s="437"/>
      <c r="Z144" s="437"/>
      <c r="AA144" s="437"/>
      <c r="AB144" s="437"/>
      <c r="AC144" s="437"/>
      <c r="AD144" s="437"/>
      <c r="AE144" s="438"/>
      <c r="AF144" s="432" t="s">
        <v>4273</v>
      </c>
      <c r="AG144" s="432"/>
      <c r="AH144" s="432"/>
      <c r="AI144" s="432"/>
      <c r="AJ144" s="432"/>
      <c r="AK144" s="434">
        <f>INDEX(list!$N$2:$O$7,MATCH(Sheet!AF144,list!$N$2:$N$7,0),2)</f>
        <v>0</v>
      </c>
      <c r="AL144" s="484"/>
      <c r="AM144" s="426"/>
      <c r="AN144" s="427"/>
      <c r="AO144" s="427"/>
      <c r="AP144" s="213" t="s">
        <v>4</v>
      </c>
      <c r="AW144" s="225">
        <f t="shared" si="0"/>
        <v>0</v>
      </c>
      <c r="BA144" s="188">
        <f>IF(SUM(BK144:BP144)&gt;0,1,IF(P144&gt;0,2,IF(AND($BA$102=1,OR(AND($AY$139&gt;$AY$150,MIN(BF143:BI144)=0,$AM143&gt;0),AND($AY$139=$AY$150,MIN(BF144:BI144)=0))),3,"")))</f>
      </c>
      <c r="BB144" s="188">
        <f>IF(SUM(BQ144:BV144)&gt;0,1,IF(R144&lt;&gt;"",2,IF(AND($BA$102=1,OR(AND($AY$139&gt;$AY$150,MIN(BF143:BI144)=0,$AM143&gt;0),AND($AY$139=$AY$150,MIN(BF144:BI144)=0))),3,"")))</f>
      </c>
      <c r="BC144" s="188">
        <f>IF(SUM(BW144:CB144)&gt;0,1,IF(AK144&gt;0,2,IF(AND($BA$102=1,OR(AND($AY$139&gt;$AY$150,MIN(BF143:BI144)=0,AM143&gt;0),AND($AY$139=$AY$150,MIN(BF144:BI144)=0))),3,"")))</f>
      </c>
      <c r="BD144" s="188">
        <f>IF(AND(BI144=0,SUM(CC144:CH144)&gt;0),1,IF(AM144&gt;0,2,IF(AND($BA$102=1,$AY$139&gt;$AY$150,MIN(BF143:BI144)=0,AM143&gt;0),3,"")))</f>
      </c>
      <c r="BF144" s="188">
        <f t="shared" si="1"/>
        <v>1</v>
      </c>
      <c r="BG144" s="188">
        <f t="shared" si="2"/>
        <v>1</v>
      </c>
      <c r="BH144" s="188">
        <f t="shared" si="3"/>
        <v>1</v>
      </c>
      <c r="BI144" s="188">
        <f t="shared" si="4"/>
        <v>1</v>
      </c>
      <c r="BK144" s="225">
        <f>IF(AND(OR(AY139=0,$BA$102=0),P144&gt;0),1,0)</f>
        <v>0</v>
      </c>
      <c r="BQ144" s="225">
        <f>IF(AND(OR(AY139=0,$BA$102=0),R144&lt;&gt;""),1,0)</f>
        <v>0</v>
      </c>
      <c r="BW144" s="225">
        <f>IF(AND(OR(AY139=0,$BA$102=0),AK144&gt;0),1,0)</f>
        <v>0</v>
      </c>
      <c r="CC144" s="225">
        <f>$CC$142</f>
        <v>0</v>
      </c>
      <c r="CD144" s="225">
        <f t="shared" si="5"/>
        <v>0</v>
      </c>
      <c r="CE144" s="225">
        <f t="shared" si="6"/>
        <v>0</v>
      </c>
      <c r="CO144" s="203"/>
      <c r="DQ144" s="235"/>
    </row>
    <row r="145" spans="9:93" ht="15" customHeight="1">
      <c r="I145" s="9">
        <v>4</v>
      </c>
      <c r="J145" s="433" t="s">
        <v>4273</v>
      </c>
      <c r="K145" s="432"/>
      <c r="L145" s="432"/>
      <c r="M145" s="432"/>
      <c r="N145" s="432"/>
      <c r="O145" s="432"/>
      <c r="P145" s="434">
        <f>INDEX(list!$L$2:$M$6,MATCH(Sheet!J145,list!$L$2:$L$6,0),2)</f>
        <v>0</v>
      </c>
      <c r="Q145" s="435"/>
      <c r="R145" s="436"/>
      <c r="S145" s="437"/>
      <c r="T145" s="437"/>
      <c r="U145" s="437"/>
      <c r="V145" s="437"/>
      <c r="W145" s="437"/>
      <c r="X145" s="437"/>
      <c r="Y145" s="437"/>
      <c r="Z145" s="437"/>
      <c r="AA145" s="437"/>
      <c r="AB145" s="437"/>
      <c r="AC145" s="437"/>
      <c r="AD145" s="437"/>
      <c r="AE145" s="438"/>
      <c r="AF145" s="432" t="s">
        <v>4273</v>
      </c>
      <c r="AG145" s="432"/>
      <c r="AH145" s="432"/>
      <c r="AI145" s="432"/>
      <c r="AJ145" s="432"/>
      <c r="AK145" s="434">
        <f>INDEX(list!$N$2:$O$7,MATCH(Sheet!AF145,list!$N$2:$N$7,0),2)</f>
        <v>0</v>
      </c>
      <c r="AL145" s="484"/>
      <c r="AM145" s="426"/>
      <c r="AN145" s="427"/>
      <c r="AO145" s="427"/>
      <c r="AP145" s="213" t="s">
        <v>4</v>
      </c>
      <c r="AW145" s="225">
        <f t="shared" si="0"/>
        <v>0</v>
      </c>
      <c r="BA145" s="188">
        <f>IF(SUM(BK145:BP145)&gt;0,1,IF(P145&gt;0,2,IF(AND($BA$102=1,OR(AND($AY$139&gt;$AY$150,MIN(BF144:BI145)=0,$AM144&gt;0),AND($AY$139=$AY$150,MIN(BF145:BI145)=0))),3,"")))</f>
      </c>
      <c r="BB145" s="188">
        <f>IF(SUM(BQ145:BV145)&gt;0,1,IF(R145&lt;&gt;"",2,IF(AND($BA$102=1,OR(AND($AY$139&gt;$AY$150,MIN(BF144:BI145)=0,$AM144&gt;0),AND($AY$139=$AY$150,MIN(BF145:BI145)=0))),3,"")))</f>
      </c>
      <c r="BC145" s="188">
        <f>IF(SUM(BW145:CB145)&gt;0,1,IF(AK145&gt;0,2,IF(AND($BA$102=1,OR(AND($AY$139&gt;$AY$150,MIN(BF144:BI145)=0,AM144&gt;0),AND($AY$139=$AY$150,MIN(BF145:BI145)=0))),3,"")))</f>
      </c>
      <c r="BD145" s="188">
        <f>IF(AND(BI145=0,SUM(CC145:CH145)&gt;0),1,IF(AM145&gt;0,2,IF(AND($BA$102=1,$AY$139&gt;$AY$150,MIN(BF144:BI145)=0,AM144&gt;0),3,"")))</f>
      </c>
      <c r="BF145" s="188">
        <f t="shared" si="1"/>
        <v>1</v>
      </c>
      <c r="BG145" s="188">
        <f t="shared" si="2"/>
        <v>1</v>
      </c>
      <c r="BH145" s="188">
        <f t="shared" si="3"/>
        <v>1</v>
      </c>
      <c r="BI145" s="188">
        <f t="shared" si="4"/>
        <v>1</v>
      </c>
      <c r="BK145" s="225">
        <f>IF(AND(OR(AY139=0,$BA$102=0),P145&gt;0),1,0)</f>
        <v>0</v>
      </c>
      <c r="BQ145" s="225">
        <f>IF(AND(OR(AY139=0,$BA$102=0),R145&lt;&gt;""),1,0)</f>
        <v>0</v>
      </c>
      <c r="BW145" s="225">
        <f>IF(AND(OR(AY139=0,$BA$102=0),AK145&gt;0),1,0)</f>
        <v>0</v>
      </c>
      <c r="CC145" s="225">
        <f>$CC$142</f>
        <v>0</v>
      </c>
      <c r="CD145" s="225">
        <f t="shared" si="5"/>
        <v>0</v>
      </c>
      <c r="CE145" s="225">
        <f t="shared" si="6"/>
        <v>0</v>
      </c>
      <c r="CO145" s="203"/>
    </row>
    <row r="146" spans="9:94" ht="15" customHeight="1">
      <c r="I146" s="9">
        <v>5</v>
      </c>
      <c r="J146" s="433" t="s">
        <v>4273</v>
      </c>
      <c r="K146" s="432"/>
      <c r="L146" s="432"/>
      <c r="M146" s="432"/>
      <c r="N146" s="432"/>
      <c r="O146" s="432"/>
      <c r="P146" s="434">
        <f>INDEX(list!$L$2:$M$6,MATCH(Sheet!J146,list!$L$2:$L$6,0),2)</f>
        <v>0</v>
      </c>
      <c r="Q146" s="435"/>
      <c r="R146" s="436"/>
      <c r="S146" s="437"/>
      <c r="T146" s="437"/>
      <c r="U146" s="437"/>
      <c r="V146" s="437"/>
      <c r="W146" s="437"/>
      <c r="X146" s="437"/>
      <c r="Y146" s="437"/>
      <c r="Z146" s="437"/>
      <c r="AA146" s="437"/>
      <c r="AB146" s="437"/>
      <c r="AC146" s="437"/>
      <c r="AD146" s="437"/>
      <c r="AE146" s="438"/>
      <c r="AF146" s="432" t="s">
        <v>4273</v>
      </c>
      <c r="AG146" s="432"/>
      <c r="AH146" s="432"/>
      <c r="AI146" s="432"/>
      <c r="AJ146" s="432"/>
      <c r="AK146" s="434">
        <f>INDEX(list!$N$2:$O$7,MATCH(Sheet!AF146,list!$N$2:$N$7,0),2)</f>
        <v>0</v>
      </c>
      <c r="AL146" s="484"/>
      <c r="AM146" s="426"/>
      <c r="AN146" s="427"/>
      <c r="AO146" s="427"/>
      <c r="AP146" s="213" t="s">
        <v>4</v>
      </c>
      <c r="AW146" s="225">
        <f t="shared" si="0"/>
        <v>0</v>
      </c>
      <c r="BA146" s="188">
        <f>IF(SUM(BK146:BP146)&gt;0,1,IF(P146&gt;0,2,IF(AND($BA$102=1,OR(AND($AY$139&gt;$AY$150,MIN(BF145:BI146)=0,$AM145&gt;0),AND($AY$139=$AY$150,MIN(BF146:BI146)=0))),3,"")))</f>
      </c>
      <c r="BB146" s="188">
        <f>IF(SUM(BQ146:BV146)&gt;0,1,IF(R146&lt;&gt;"",2,IF(AND($BA$102=1,OR(AND($AY$139&gt;$AY$150,MIN(BF145:BI146)=0,$AM145&gt;0),AND($AY$139=$AY$150,MIN(BF146:BI146)=0))),3,"")))</f>
      </c>
      <c r="BC146" s="188">
        <f>IF(SUM(BW146:CB146)&gt;0,1,IF(AK146&gt;0,2,IF(AND($BA$102=1,OR(AND($AY$139&gt;$AY$150,MIN(BF145:BI146)=0,AM145&gt;0),AND($AY$139=$AY$150,MIN(BF146:BI146)=0))),3,"")))</f>
      </c>
      <c r="BD146" s="188">
        <f>IF(AND(BI146=0,SUM(CC146:CH146)&gt;0),1,IF(AM146&gt;0,2,IF(AND($BA$102=1,$AY$139&gt;$AY$150,MIN(BF145:BI146)=0,AM145&gt;0),3,"")))</f>
      </c>
      <c r="BF146" s="188">
        <f t="shared" si="1"/>
        <v>1</v>
      </c>
      <c r="BG146" s="188">
        <f t="shared" si="2"/>
        <v>1</v>
      </c>
      <c r="BH146" s="188">
        <f t="shared" si="3"/>
        <v>1</v>
      </c>
      <c r="BI146" s="188">
        <f t="shared" si="4"/>
        <v>1</v>
      </c>
      <c r="BK146" s="225">
        <f>IF(AND(OR(AY139=0,$BA$102=0),P146&gt;0),1,0)</f>
        <v>0</v>
      </c>
      <c r="BQ146" s="225">
        <f>IF(AND(OR(AY139=0,$BA$102=0),R146&lt;&gt;""),1,0)</f>
        <v>0</v>
      </c>
      <c r="BW146" s="225">
        <f>IF(AND(OR(AY139=0,$BA$102=0),AK146&gt;0),1,0)</f>
        <v>0</v>
      </c>
      <c r="CC146" s="225">
        <f>$CC$142</f>
        <v>0</v>
      </c>
      <c r="CD146" s="225">
        <f t="shared" si="5"/>
        <v>0</v>
      </c>
      <c r="CE146" s="225">
        <f t="shared" si="6"/>
        <v>0</v>
      </c>
      <c r="CO146" s="203"/>
      <c r="CP146" s="284"/>
    </row>
    <row r="147" spans="9:121" ht="15" customHeight="1">
      <c r="I147" s="9">
        <v>6</v>
      </c>
      <c r="J147" s="569" t="s">
        <v>4273</v>
      </c>
      <c r="K147" s="570"/>
      <c r="L147" s="570"/>
      <c r="M147" s="570"/>
      <c r="N147" s="570"/>
      <c r="O147" s="570"/>
      <c r="P147" s="571">
        <f>INDEX(list!$L$2:$M$6,MATCH(Sheet!J147,list!$L$2:$L$6,0),2)</f>
        <v>0</v>
      </c>
      <c r="Q147" s="572"/>
      <c r="R147" s="573"/>
      <c r="S147" s="574"/>
      <c r="T147" s="574"/>
      <c r="U147" s="574"/>
      <c r="V147" s="574"/>
      <c r="W147" s="574"/>
      <c r="X147" s="574"/>
      <c r="Y147" s="574"/>
      <c r="Z147" s="574"/>
      <c r="AA147" s="574"/>
      <c r="AB147" s="574"/>
      <c r="AC147" s="574"/>
      <c r="AD147" s="574"/>
      <c r="AE147" s="575"/>
      <c r="AF147" s="570" t="s">
        <v>4273</v>
      </c>
      <c r="AG147" s="570"/>
      <c r="AH147" s="570"/>
      <c r="AI147" s="570"/>
      <c r="AJ147" s="570"/>
      <c r="AK147" s="571">
        <f>INDEX(list!$N$2:$O$7,MATCH(Sheet!AF147,list!$N$2:$N$7,0),2)</f>
        <v>0</v>
      </c>
      <c r="AL147" s="576"/>
      <c r="AM147" s="506"/>
      <c r="AN147" s="507"/>
      <c r="AO147" s="507"/>
      <c r="AP147" s="214" t="s">
        <v>4</v>
      </c>
      <c r="AW147" s="225">
        <f t="shared" si="0"/>
        <v>0</v>
      </c>
      <c r="BA147" s="188">
        <f>IF(SUM(BK147:BP147)&gt;0,1,IF(P147&gt;0,2,IF(AND($BA$102=1,OR(AND($AY$139&gt;$AY$150,MIN(BF146:BI147)=0,$AM146&gt;0),AND($AY$139=$AY$150,MIN(BF147:BI147)=0))),3,"")))</f>
      </c>
      <c r="BB147" s="188">
        <f>IF(SUM(BQ147:BV147)&gt;0,1,IF(R147&lt;&gt;"",2,IF(AND($BA$102=1,OR(AND($AY$139&gt;$AY$150,MIN(BF146:BI147)=0,$AM146&gt;0),AND($AY$139=$AY$150,MIN(BF147:BI147)=0))),3,"")))</f>
      </c>
      <c r="BC147" s="188">
        <f>IF(SUM(BW147:CB147)&gt;0,1,IF(AK147&gt;0,2,IF(AND($BA$102=1,OR(AND($AY$139&gt;$AY$150,MIN(BF146:BI147)=0,AM146&gt;0),AND($AY$139=$AY$150,MIN(BF147:BI147)=0))),3,"")))</f>
      </c>
      <c r="BD147" s="188">
        <f>IF(AND(BI147=0,SUM(CC147:CH147)&gt;0),1,IF(AM147&gt;0,2,IF(AND($BA$102=1,$AY$139&gt;$AY$150,MIN(BF146:BI147)=0,AM146&gt;0),3,"")))</f>
      </c>
      <c r="BF147" s="188">
        <f t="shared" si="1"/>
        <v>1</v>
      </c>
      <c r="BG147" s="188">
        <f t="shared" si="2"/>
        <v>1</v>
      </c>
      <c r="BH147" s="188">
        <f t="shared" si="3"/>
        <v>1</v>
      </c>
      <c r="BI147" s="188">
        <f t="shared" si="4"/>
        <v>1</v>
      </c>
      <c r="BK147" s="225">
        <f>IF(AND(OR(AY139=0,$BA$102=0),P147&gt;0),1,0)</f>
        <v>0</v>
      </c>
      <c r="BQ147" s="225">
        <f>IF(AND(OR(AY139=0,$BA$102=0),R147&lt;&gt;""),1,0)</f>
        <v>0</v>
      </c>
      <c r="BW147" s="225">
        <f>IF(AND(OR(AY139=0,$BA$102=0),AK147&gt;0),1,0)</f>
        <v>0</v>
      </c>
      <c r="CC147" s="225">
        <f>$CC$142</f>
        <v>0</v>
      </c>
      <c r="CD147" s="225">
        <f t="shared" si="5"/>
        <v>0</v>
      </c>
      <c r="CE147" s="225">
        <f t="shared" si="6"/>
        <v>0</v>
      </c>
      <c r="CO147" s="203"/>
      <c r="CP147" s="284"/>
      <c r="CQ147" s="281"/>
      <c r="DQ147" s="104"/>
    </row>
    <row r="148" spans="10:121" ht="4.5" customHeight="1">
      <c r="J148" s="16"/>
      <c r="K148" s="16"/>
      <c r="L148" s="16"/>
      <c r="M148" s="16"/>
      <c r="N148" s="16"/>
      <c r="O148" s="16"/>
      <c r="P148" s="16"/>
      <c r="Q148" s="16"/>
      <c r="R148" s="16"/>
      <c r="CO148" s="203"/>
      <c r="CQ148" s="281"/>
      <c r="DQ148" s="104"/>
    </row>
    <row r="149" spans="93:121" ht="3" customHeight="1">
      <c r="CO149" s="203"/>
      <c r="CQ149" s="235"/>
      <c r="CR149" s="235"/>
      <c r="CS149" s="235"/>
      <c r="CT149" s="235"/>
      <c r="CU149" s="235"/>
      <c r="CV149" s="235"/>
      <c r="CW149" s="235"/>
      <c r="CX149" s="235"/>
      <c r="CY149" s="235"/>
      <c r="CZ149" s="235"/>
      <c r="DA149" s="235"/>
      <c r="DB149" s="235"/>
      <c r="DC149" s="235"/>
      <c r="DD149" s="235"/>
      <c r="DE149" s="235"/>
      <c r="DF149" s="235"/>
      <c r="DG149" s="235"/>
      <c r="DH149" s="235"/>
      <c r="DI149" s="235"/>
      <c r="DJ149" s="235"/>
      <c r="DK149" s="235"/>
      <c r="DL149" s="235"/>
      <c r="DM149" s="235"/>
      <c r="DN149" s="235"/>
      <c r="DO149" s="235"/>
      <c r="DP149" s="235"/>
      <c r="DQ149" s="104"/>
    </row>
    <row r="150" spans="5:121" ht="15.75" customHeight="1">
      <c r="E150" s="568" t="s">
        <v>3813</v>
      </c>
      <c r="F150" s="568"/>
      <c r="G150" s="568"/>
      <c r="H150" s="568"/>
      <c r="I150" s="568"/>
      <c r="J150" s="568"/>
      <c r="K150" s="568"/>
      <c r="L150" s="568"/>
      <c r="M150" s="568"/>
      <c r="N150" s="568"/>
      <c r="O150" s="568"/>
      <c r="P150" s="568"/>
      <c r="Q150" s="568"/>
      <c r="R150" s="568"/>
      <c r="S150" s="568"/>
      <c r="T150" s="568"/>
      <c r="U150" s="568"/>
      <c r="V150" s="568"/>
      <c r="W150" s="568"/>
      <c r="X150" s="568"/>
      <c r="Y150" s="568"/>
      <c r="Z150" s="568"/>
      <c r="AA150" s="568"/>
      <c r="AB150" s="568"/>
      <c r="AC150" s="568"/>
      <c r="AD150" s="568"/>
      <c r="AR150" s="240" t="s">
        <v>4185</v>
      </c>
      <c r="AS150" s="241"/>
      <c r="AT150" s="241"/>
      <c r="AU150" s="241"/>
      <c r="AV150" s="241"/>
      <c r="AW150" s="241"/>
      <c r="AX150" s="241"/>
      <c r="AY150" s="267">
        <f>SUM(AM142:AO147)</f>
        <v>0</v>
      </c>
      <c r="CO150" s="203"/>
      <c r="CP150" s="307" t="s">
        <v>2462</v>
      </c>
      <c r="CQ150" s="235"/>
      <c r="CR150" s="235"/>
      <c r="CS150" s="235"/>
      <c r="CT150" s="235"/>
      <c r="CU150" s="235"/>
      <c r="CV150" s="235"/>
      <c r="CW150" s="235"/>
      <c r="CX150" s="235"/>
      <c r="CY150" s="235"/>
      <c r="CZ150" s="235"/>
      <c r="DA150" s="235"/>
      <c r="DB150" s="235"/>
      <c r="DC150" s="235"/>
      <c r="DD150" s="235"/>
      <c r="DE150" s="235"/>
      <c r="DF150" s="235"/>
      <c r="DG150" s="235"/>
      <c r="DH150" s="235"/>
      <c r="DI150" s="235"/>
      <c r="DJ150" s="235"/>
      <c r="DK150" s="235"/>
      <c r="DL150" s="235"/>
      <c r="DM150" s="235"/>
      <c r="DN150" s="235"/>
      <c r="DO150" s="235"/>
      <c r="DP150" s="235"/>
      <c r="DQ150" s="104"/>
    </row>
    <row r="151" spans="93:121" ht="3" customHeight="1">
      <c r="CO151" s="203"/>
      <c r="CQ151" s="235"/>
      <c r="CR151" s="235"/>
      <c r="CS151" s="235"/>
      <c r="CT151" s="235"/>
      <c r="CU151" s="235"/>
      <c r="CV151" s="235"/>
      <c r="CW151" s="235"/>
      <c r="CX151" s="235"/>
      <c r="CY151" s="235"/>
      <c r="CZ151" s="235"/>
      <c r="DA151" s="235"/>
      <c r="DB151" s="235"/>
      <c r="DC151" s="235"/>
      <c r="DD151" s="235"/>
      <c r="DE151" s="235"/>
      <c r="DF151" s="235"/>
      <c r="DG151" s="235"/>
      <c r="DH151" s="235"/>
      <c r="DI151" s="235"/>
      <c r="DJ151" s="235"/>
      <c r="DK151" s="235"/>
      <c r="DL151" s="235"/>
      <c r="DM151" s="235"/>
      <c r="DN151" s="235"/>
      <c r="DO151" s="235"/>
      <c r="DP151" s="235"/>
      <c r="DQ151" s="104"/>
    </row>
    <row r="152" spans="7:121" ht="15" customHeight="1">
      <c r="G152" s="119" t="s">
        <v>14</v>
      </c>
      <c r="H152" s="486" t="s">
        <v>3828</v>
      </c>
      <c r="I152" s="486"/>
      <c r="J152" s="486"/>
      <c r="K152" s="486"/>
      <c r="L152" s="486"/>
      <c r="M152" s="486"/>
      <c r="N152" s="486"/>
      <c r="O152" s="486"/>
      <c r="P152" s="486"/>
      <c r="Q152" s="486"/>
      <c r="R152" s="486"/>
      <c r="S152" s="486"/>
      <c r="T152" s="487"/>
      <c r="X152" s="119" t="s">
        <v>3935</v>
      </c>
      <c r="Y152" s="486" t="s">
        <v>3815</v>
      </c>
      <c r="Z152" s="486"/>
      <c r="AA152" s="486"/>
      <c r="AB152" s="486"/>
      <c r="AC152" s="486"/>
      <c r="AD152" s="486"/>
      <c r="AE152" s="486"/>
      <c r="AF152" s="486"/>
      <c r="AG152" s="486"/>
      <c r="AH152" s="486"/>
      <c r="AI152" s="486"/>
      <c r="AJ152" s="486"/>
      <c r="AK152" s="487"/>
      <c r="AR152" s="225" t="s">
        <v>4947</v>
      </c>
      <c r="CO152" s="294"/>
      <c r="CQ152" s="388" t="s">
        <v>2467</v>
      </c>
      <c r="CR152" s="389"/>
      <c r="CS152" s="389"/>
      <c r="CT152" s="389"/>
      <c r="CU152" s="389"/>
      <c r="CV152" s="389"/>
      <c r="CW152" s="389"/>
      <c r="CX152" s="389"/>
      <c r="CY152" s="389"/>
      <c r="CZ152" s="389"/>
      <c r="DA152" s="389"/>
      <c r="DB152" s="389"/>
      <c r="DC152" s="389"/>
      <c r="DD152" s="389"/>
      <c r="DE152" s="389"/>
      <c r="DF152" s="389"/>
      <c r="DG152" s="389"/>
      <c r="DH152" s="389"/>
      <c r="DI152" s="389"/>
      <c r="DJ152" s="389"/>
      <c r="DK152" s="389"/>
      <c r="DL152" s="389"/>
      <c r="DM152" s="389"/>
      <c r="DN152" s="389"/>
      <c r="DO152" s="389"/>
      <c r="DP152" s="390"/>
      <c r="DQ152" s="256"/>
    </row>
    <row r="153" spans="7:121" ht="15" customHeight="1">
      <c r="G153" s="120"/>
      <c r="H153" s="121"/>
      <c r="I153" s="121"/>
      <c r="J153" s="121"/>
      <c r="K153" s="121"/>
      <c r="L153" s="121"/>
      <c r="M153" s="122"/>
      <c r="N153" s="123" t="s">
        <v>15</v>
      </c>
      <c r="O153" s="471" t="s">
        <v>3817</v>
      </c>
      <c r="P153" s="471"/>
      <c r="Q153" s="471"/>
      <c r="R153" s="471"/>
      <c r="S153" s="471"/>
      <c r="T153" s="472"/>
      <c r="X153" s="120"/>
      <c r="Y153" s="121"/>
      <c r="Z153" s="121"/>
      <c r="AA153" s="121"/>
      <c r="AB153" s="121"/>
      <c r="AC153" s="121"/>
      <c r="AD153" s="122"/>
      <c r="AE153" s="128" t="s">
        <v>19</v>
      </c>
      <c r="AF153" s="481" t="s">
        <v>3818</v>
      </c>
      <c r="AG153" s="481"/>
      <c r="AH153" s="481"/>
      <c r="AI153" s="481"/>
      <c r="AJ153" s="481"/>
      <c r="AK153" s="482"/>
      <c r="AR153" s="225">
        <f>IF(AND(H155+O155&gt;0,BA102=1),1,0)</f>
        <v>0</v>
      </c>
      <c r="AW153" s="225" t="s">
        <v>1620</v>
      </c>
      <c r="AX153" s="225" t="s">
        <v>1272</v>
      </c>
      <c r="BK153" s="225" t="s">
        <v>2613</v>
      </c>
      <c r="BL153" s="225" t="s">
        <v>3241</v>
      </c>
      <c r="BM153" s="225" t="s">
        <v>5580</v>
      </c>
      <c r="BQ153" s="225" t="s">
        <v>2615</v>
      </c>
      <c r="BR153" s="225" t="s">
        <v>448</v>
      </c>
      <c r="BS153" s="225" t="s">
        <v>2613</v>
      </c>
      <c r="BT153" s="225" t="s">
        <v>3241</v>
      </c>
      <c r="BU153" s="225" t="s">
        <v>5580</v>
      </c>
      <c r="BW153" s="225" t="s">
        <v>2615</v>
      </c>
      <c r="BX153" s="225" t="s">
        <v>2613</v>
      </c>
      <c r="BY153" s="225" t="s">
        <v>3241</v>
      </c>
      <c r="CC153" s="225" t="s">
        <v>2615</v>
      </c>
      <c r="CD153" s="225" t="s">
        <v>5874</v>
      </c>
      <c r="CE153" s="225" t="s">
        <v>3241</v>
      </c>
      <c r="CO153" s="294"/>
      <c r="CQ153" s="394"/>
      <c r="CR153" s="395"/>
      <c r="CS153" s="395"/>
      <c r="CT153" s="395"/>
      <c r="CU153" s="395"/>
      <c r="CV153" s="395"/>
      <c r="CW153" s="395"/>
      <c r="CX153" s="395"/>
      <c r="CY153" s="395"/>
      <c r="CZ153" s="395"/>
      <c r="DA153" s="395"/>
      <c r="DB153" s="395"/>
      <c r="DC153" s="395"/>
      <c r="DD153" s="395"/>
      <c r="DE153" s="395"/>
      <c r="DF153" s="395"/>
      <c r="DG153" s="395"/>
      <c r="DH153" s="395"/>
      <c r="DI153" s="395"/>
      <c r="DJ153" s="395"/>
      <c r="DK153" s="395"/>
      <c r="DL153" s="395"/>
      <c r="DM153" s="395"/>
      <c r="DN153" s="395"/>
      <c r="DO153" s="395"/>
      <c r="DP153" s="396"/>
      <c r="DQ153" s="256"/>
    </row>
    <row r="154" spans="7:121" ht="3" customHeight="1" thickBot="1">
      <c r="G154" s="41"/>
      <c r="H154" s="16"/>
      <c r="I154" s="16"/>
      <c r="J154" s="16"/>
      <c r="K154" s="16"/>
      <c r="L154" s="16"/>
      <c r="M154" s="16"/>
      <c r="N154" s="111"/>
      <c r="O154" s="26"/>
      <c r="P154" s="26"/>
      <c r="Q154" s="26"/>
      <c r="R154" s="26"/>
      <c r="S154" s="26"/>
      <c r="T154" s="108"/>
      <c r="X154" s="124"/>
      <c r="Y154" s="117"/>
      <c r="Z154" s="117"/>
      <c r="AA154" s="117"/>
      <c r="AB154" s="117"/>
      <c r="AC154" s="117"/>
      <c r="AD154" s="117"/>
      <c r="AE154" s="129"/>
      <c r="AF154" s="117"/>
      <c r="AG154" s="117"/>
      <c r="AH154" s="117"/>
      <c r="AI154" s="117"/>
      <c r="AJ154" s="117"/>
      <c r="AK154" s="125"/>
      <c r="CO154" s="203"/>
      <c r="DQ154" s="256"/>
    </row>
    <row r="155" spans="7:121" ht="19.5" customHeight="1">
      <c r="G155" s="41"/>
      <c r="H155" s="473"/>
      <c r="I155" s="474"/>
      <c r="J155" s="474"/>
      <c r="K155" s="474"/>
      <c r="L155" s="475"/>
      <c r="M155" s="17" t="s">
        <v>4</v>
      </c>
      <c r="N155" s="111"/>
      <c r="O155" s="473"/>
      <c r="P155" s="474"/>
      <c r="Q155" s="474"/>
      <c r="R155" s="474"/>
      <c r="S155" s="475"/>
      <c r="T155" s="109" t="s">
        <v>4</v>
      </c>
      <c r="X155" s="41"/>
      <c r="Y155" s="473"/>
      <c r="Z155" s="474"/>
      <c r="AA155" s="474"/>
      <c r="AB155" s="474"/>
      <c r="AC155" s="475"/>
      <c r="AD155" s="17" t="s">
        <v>4</v>
      </c>
      <c r="AE155" s="60"/>
      <c r="AF155" s="473"/>
      <c r="AG155" s="474"/>
      <c r="AH155" s="474"/>
      <c r="AI155" s="474"/>
      <c r="AJ155" s="475"/>
      <c r="AK155" s="43" t="s">
        <v>4</v>
      </c>
      <c r="AW155" s="225">
        <f>MIN(H155,IF(BF108=0,D108-AW108+O155,100000))</f>
        <v>100000</v>
      </c>
      <c r="AX155" s="225">
        <f>MIN(H155,O155,Y155,IF(BG108=0,K108-AX108+AF155,100000),IF(BF108,D108-AW108+O155,100000))</f>
        <v>0</v>
      </c>
      <c r="BA155" s="188">
        <f>IF(AND(BF155=0,SUM(BK155:BP155)&gt;0),1,IF(AND($BA$102=1,H155&gt;=0,BF155=0),2,IF($BA$102=1,3,"")))</f>
      </c>
      <c r="BB155" s="188">
        <f>IF(AND(BG155=0,SUM(BQ155:BV155)&gt;0),1,IF(AND($BA$102=1,O155&gt;=0,BG155=0),2,IF($BA$102=1,3,"")))</f>
      </c>
      <c r="BC155" s="188">
        <f>IF(AND(BH155=0,SUM(BW155:CB155)&gt;0),1,IF(AND($BA$102=1,Y155&gt;=0,BH155=0),2,IF(AND($BA$102=1,H155&gt;0),3,"")))</f>
      </c>
      <c r="BD155" s="188">
        <f>IF(AND(BI155=0,SUM(CC155:CH155)&gt;0),1,IF(AND($BA$102=1,AF155&gt;=0,BI155=0),2,IF(AND($BA$102=1,H155&gt;0),3,"")))</f>
      </c>
      <c r="BF155" s="188">
        <f>IF(H155="",1,0)</f>
        <v>1</v>
      </c>
      <c r="BG155" s="188">
        <f>IF(O155="",1,0)</f>
        <v>1</v>
      </c>
      <c r="BH155" s="188">
        <f>IF(Y155="",1,0)</f>
        <v>1</v>
      </c>
      <c r="BI155" s="188">
        <f>IF(AF155="",1,0)</f>
        <v>1</v>
      </c>
      <c r="BK155" s="225">
        <f>IF(H155&lt;MAX(O155,Y155,AF155,N162+X162+AH162),1,0)</f>
        <v>0</v>
      </c>
      <c r="BL155" s="225">
        <f>BD102</f>
        <v>1</v>
      </c>
      <c r="BM155" s="225">
        <f>BN162</f>
        <v>0</v>
      </c>
      <c r="BQ155" s="225">
        <f>IF(AND(BF155=0,O155&gt;H155),1,0)</f>
        <v>0</v>
      </c>
      <c r="BR155" s="225">
        <f>BT118</f>
        <v>0</v>
      </c>
      <c r="BS155" s="225">
        <f>IF(O155&lt;MAX(S162+AC162+AM162,AF155),1,0)</f>
        <v>0</v>
      </c>
      <c r="BT155" s="225">
        <f>BD102</f>
        <v>1</v>
      </c>
      <c r="BU155" s="225">
        <f>BS162</f>
        <v>0</v>
      </c>
      <c r="BW155" s="225">
        <f>IF(AND(BF155=0,Y155&gt;H155),1,0)</f>
        <v>0</v>
      </c>
      <c r="BX155" s="225">
        <f>IF(Y155&lt;AF155,1,0)</f>
        <v>0</v>
      </c>
      <c r="BY155" s="225">
        <f>BD102</f>
        <v>1</v>
      </c>
      <c r="CC155" s="225">
        <f>IF(AND(BF108+BG108+BF155+BG155+BH155&lt;5,AF155&gt;MIN(D108,K108,H155,O155,Y155)),1,0)</f>
        <v>0</v>
      </c>
      <c r="CD155" s="225">
        <f>BR108</f>
        <v>0</v>
      </c>
      <c r="CE155" s="225">
        <f>BD102</f>
        <v>1</v>
      </c>
      <c r="CO155" s="203"/>
      <c r="DQ155" s="104"/>
    </row>
    <row r="156" spans="7:121" ht="3" customHeight="1">
      <c r="G156" s="44"/>
      <c r="H156" s="45"/>
      <c r="I156" s="45"/>
      <c r="J156" s="45"/>
      <c r="K156" s="45"/>
      <c r="L156" s="45"/>
      <c r="M156" s="45"/>
      <c r="N156" s="112"/>
      <c r="O156" s="46"/>
      <c r="P156" s="46"/>
      <c r="Q156" s="46"/>
      <c r="R156" s="46"/>
      <c r="S156" s="46"/>
      <c r="T156" s="110"/>
      <c r="X156" s="44"/>
      <c r="Y156" s="45"/>
      <c r="Z156" s="45"/>
      <c r="AA156" s="45"/>
      <c r="AB156" s="45"/>
      <c r="AC156" s="45"/>
      <c r="AD156" s="45"/>
      <c r="AE156" s="107"/>
      <c r="AF156" s="45"/>
      <c r="AG156" s="45"/>
      <c r="AH156" s="45"/>
      <c r="AI156" s="45"/>
      <c r="AJ156" s="45"/>
      <c r="AK156" s="47"/>
      <c r="CO156" s="203"/>
      <c r="DQ156" s="104"/>
    </row>
    <row r="157" spans="7:121" ht="4.5" customHeight="1">
      <c r="G157" s="16"/>
      <c r="H157" s="16"/>
      <c r="I157" s="16"/>
      <c r="J157" s="16"/>
      <c r="K157" s="16"/>
      <c r="L157" s="16"/>
      <c r="M157" s="16"/>
      <c r="N157" s="16"/>
      <c r="O157" s="16"/>
      <c r="P157" s="16"/>
      <c r="Q157" s="16"/>
      <c r="R157" s="16"/>
      <c r="S157" s="16"/>
      <c r="T157" s="16"/>
      <c r="X157" s="16"/>
      <c r="Y157" s="16"/>
      <c r="Z157" s="16"/>
      <c r="AA157" s="16"/>
      <c r="AB157" s="16"/>
      <c r="AC157" s="16"/>
      <c r="AD157" s="16"/>
      <c r="AE157" s="16"/>
      <c r="AF157" s="16"/>
      <c r="AG157" s="16"/>
      <c r="AH157" s="16"/>
      <c r="AI157" s="16"/>
      <c r="AJ157" s="16"/>
      <c r="AK157" s="16"/>
      <c r="CO157" s="203"/>
      <c r="DQ157" s="104"/>
    </row>
    <row r="158" spans="13:121" ht="12.75" customHeight="1">
      <c r="M158" s="428" t="s">
        <v>2318</v>
      </c>
      <c r="N158" s="428"/>
      <c r="O158" s="428"/>
      <c r="P158" s="428"/>
      <c r="Q158" s="428"/>
      <c r="R158" s="428"/>
      <c r="S158" s="428"/>
      <c r="T158" s="428"/>
      <c r="U158" s="428"/>
      <c r="V158" s="428"/>
      <c r="W158" s="428"/>
      <c r="X158" s="428"/>
      <c r="Y158" s="428"/>
      <c r="Z158" s="428"/>
      <c r="AA158" s="428"/>
      <c r="AB158" s="428"/>
      <c r="AC158" s="428"/>
      <c r="AD158" s="428"/>
      <c r="AE158" s="428"/>
      <c r="AF158" s="428"/>
      <c r="AG158" s="428"/>
      <c r="AH158" s="428"/>
      <c r="AI158" s="428"/>
      <c r="AJ158" s="428"/>
      <c r="AK158" s="428"/>
      <c r="AL158" s="428"/>
      <c r="AM158" s="428"/>
      <c r="AN158" s="428"/>
      <c r="AO158" s="428"/>
      <c r="AP158" s="428"/>
      <c r="CO158" s="203"/>
      <c r="DQ158" s="104"/>
    </row>
    <row r="159" spans="13:94" ht="24" customHeight="1">
      <c r="M159" s="132" t="s">
        <v>2434</v>
      </c>
      <c r="N159" s="486" t="s">
        <v>5576</v>
      </c>
      <c r="O159" s="486"/>
      <c r="P159" s="486"/>
      <c r="Q159" s="486"/>
      <c r="R159" s="486"/>
      <c r="S159" s="486"/>
      <c r="T159" s="486"/>
      <c r="U159" s="486"/>
      <c r="V159" s="487"/>
      <c r="W159" s="279" t="s">
        <v>5577</v>
      </c>
      <c r="X159" s="485" t="s">
        <v>648</v>
      </c>
      <c r="Y159" s="486"/>
      <c r="Z159" s="486"/>
      <c r="AA159" s="486"/>
      <c r="AB159" s="486"/>
      <c r="AC159" s="486"/>
      <c r="AD159" s="486"/>
      <c r="AE159" s="486"/>
      <c r="AF159" s="487"/>
      <c r="AG159" s="280" t="s">
        <v>4949</v>
      </c>
      <c r="AH159" s="485" t="s">
        <v>647</v>
      </c>
      <c r="AI159" s="486"/>
      <c r="AJ159" s="486"/>
      <c r="AK159" s="486"/>
      <c r="AL159" s="486"/>
      <c r="AM159" s="486"/>
      <c r="AN159" s="486"/>
      <c r="AO159" s="486"/>
      <c r="AP159" s="487"/>
      <c r="AR159" s="243" t="s">
        <v>5581</v>
      </c>
      <c r="AS159" s="268"/>
      <c r="AT159" s="268"/>
      <c r="AU159" s="268"/>
      <c r="AV159" s="268"/>
      <c r="AW159" s="268"/>
      <c r="AX159" s="268"/>
      <c r="AY159" s="237">
        <f>IF(BF162+BH162+BJ162+BF155=0,1,0)</f>
        <v>0</v>
      </c>
      <c r="CO159" s="203"/>
      <c r="CP159" s="295"/>
    </row>
    <row r="160" spans="13:120" ht="15" customHeight="1">
      <c r="M160" s="133"/>
      <c r="N160" s="127"/>
      <c r="O160" s="127"/>
      <c r="P160" s="127"/>
      <c r="Q160" s="127"/>
      <c r="R160" s="276" t="s">
        <v>4950</v>
      </c>
      <c r="S160" s="481" t="s">
        <v>3818</v>
      </c>
      <c r="T160" s="481"/>
      <c r="U160" s="481"/>
      <c r="V160" s="482"/>
      <c r="W160" s="133"/>
      <c r="X160" s="127"/>
      <c r="Y160" s="127"/>
      <c r="Z160" s="127"/>
      <c r="AA160" s="127"/>
      <c r="AB160" s="276" t="s">
        <v>5578</v>
      </c>
      <c r="AC160" s="481" t="s">
        <v>3818</v>
      </c>
      <c r="AD160" s="481"/>
      <c r="AE160" s="481"/>
      <c r="AF160" s="482"/>
      <c r="AG160" s="134"/>
      <c r="AH160" s="100"/>
      <c r="AI160" s="100"/>
      <c r="AJ160" s="100"/>
      <c r="AK160" s="100"/>
      <c r="AL160" s="276" t="s">
        <v>5579</v>
      </c>
      <c r="AM160" s="481" t="s">
        <v>3818</v>
      </c>
      <c r="AN160" s="481"/>
      <c r="AO160" s="481"/>
      <c r="AP160" s="482"/>
      <c r="AR160" s="244" t="s">
        <v>5583</v>
      </c>
      <c r="AS160" s="269"/>
      <c r="AT160" s="269"/>
      <c r="AU160" s="269"/>
      <c r="AV160" s="269"/>
      <c r="AW160" s="269"/>
      <c r="AX160" s="269"/>
      <c r="AY160" s="238">
        <f>IF(BG155+BG162+BI162+BF165=0,1,0)</f>
        <v>0</v>
      </c>
      <c r="BK160" s="225" t="s">
        <v>2614</v>
      </c>
      <c r="BL160" s="225" t="s">
        <v>2615</v>
      </c>
      <c r="BM160" s="225" t="s">
        <v>2613</v>
      </c>
      <c r="BN160" s="225" t="s">
        <v>5580</v>
      </c>
      <c r="BQ160" s="225" t="s">
        <v>2614</v>
      </c>
      <c r="BR160" s="225" t="s">
        <v>2615</v>
      </c>
      <c r="BS160" s="225" t="s">
        <v>5580</v>
      </c>
      <c r="BT160" s="225" t="s">
        <v>5582</v>
      </c>
      <c r="BW160" s="225" t="s">
        <v>2614</v>
      </c>
      <c r="BX160" s="225" t="s">
        <v>2615</v>
      </c>
      <c r="BY160" s="225" t="s">
        <v>2613</v>
      </c>
      <c r="BZ160" s="225" t="s">
        <v>5580</v>
      </c>
      <c r="CC160" s="225" t="s">
        <v>2614</v>
      </c>
      <c r="CD160" s="225" t="s">
        <v>2615</v>
      </c>
      <c r="CE160" s="225" t="s">
        <v>5580</v>
      </c>
      <c r="CF160" s="225" t="s">
        <v>5582</v>
      </c>
      <c r="CI160" s="225" t="s">
        <v>2614</v>
      </c>
      <c r="CJ160" s="225" t="s">
        <v>2615</v>
      </c>
      <c r="CK160" s="225" t="s">
        <v>2613</v>
      </c>
      <c r="CL160" s="225" t="s">
        <v>5580</v>
      </c>
      <c r="CO160" s="203"/>
      <c r="CP160" s="298"/>
      <c r="CQ160" s="229"/>
      <c r="CR160" s="256"/>
      <c r="CS160" s="256"/>
      <c r="CT160" s="256"/>
      <c r="CU160" s="256"/>
      <c r="CV160" s="256"/>
      <c r="CW160" s="256"/>
      <c r="CX160" s="256"/>
      <c r="CY160" s="256"/>
      <c r="CZ160" s="256"/>
      <c r="DA160" s="256"/>
      <c r="DB160" s="256"/>
      <c r="DC160" s="256"/>
      <c r="DD160" s="256"/>
      <c r="DE160" s="256"/>
      <c r="DF160" s="256"/>
      <c r="DG160" s="256"/>
      <c r="DH160" s="256"/>
      <c r="DI160" s="256"/>
      <c r="DJ160" s="256"/>
      <c r="DK160" s="256"/>
      <c r="DL160" s="256"/>
      <c r="DM160" s="256"/>
      <c r="DN160" s="256"/>
      <c r="DO160" s="256"/>
      <c r="DP160" s="256"/>
    </row>
    <row r="161" spans="8:120" ht="3" customHeight="1" thickBot="1">
      <c r="H161" s="277"/>
      <c r="I161" s="277"/>
      <c r="J161" s="277"/>
      <c r="K161" s="277"/>
      <c r="L161" s="278"/>
      <c r="M161" s="41"/>
      <c r="N161" s="16"/>
      <c r="O161" s="16"/>
      <c r="P161" s="16"/>
      <c r="Q161" s="16"/>
      <c r="R161" s="60"/>
      <c r="S161" s="16"/>
      <c r="T161" s="16"/>
      <c r="U161" s="16"/>
      <c r="V161" s="42"/>
      <c r="W161" s="41"/>
      <c r="X161" s="16"/>
      <c r="Y161" s="16"/>
      <c r="Z161" s="16"/>
      <c r="AA161" s="16"/>
      <c r="AB161" s="60"/>
      <c r="AC161" s="16"/>
      <c r="AD161" s="16"/>
      <c r="AE161" s="16"/>
      <c r="AF161" s="42"/>
      <c r="AG161" s="41"/>
      <c r="AH161" s="16"/>
      <c r="AI161" s="16"/>
      <c r="AJ161" s="16"/>
      <c r="AK161" s="16"/>
      <c r="AL161" s="60"/>
      <c r="AM161" s="16"/>
      <c r="AN161" s="16"/>
      <c r="AO161" s="16"/>
      <c r="AP161" s="42"/>
      <c r="CO161" s="203"/>
      <c r="CP161" s="229"/>
      <c r="CQ161" s="256"/>
      <c r="CR161" s="256"/>
      <c r="CS161" s="256"/>
      <c r="CT161" s="256"/>
      <c r="CU161" s="256"/>
      <c r="CV161" s="256"/>
      <c r="CW161" s="256"/>
      <c r="CX161" s="256"/>
      <c r="CY161" s="256"/>
      <c r="CZ161" s="256"/>
      <c r="DA161" s="256"/>
      <c r="DB161" s="256"/>
      <c r="DC161" s="256"/>
      <c r="DD161" s="256"/>
      <c r="DE161" s="256"/>
      <c r="DF161" s="256"/>
      <c r="DG161" s="256"/>
      <c r="DH161" s="256"/>
      <c r="DI161" s="256"/>
      <c r="DJ161" s="256"/>
      <c r="DK161" s="256"/>
      <c r="DL161" s="256"/>
      <c r="DM161" s="256"/>
      <c r="DN161" s="256"/>
      <c r="DO161" s="256"/>
      <c r="DP161" s="256"/>
    </row>
    <row r="162" spans="6:120" ht="19.5" customHeight="1">
      <c r="F162" s="326"/>
      <c r="G162" s="326"/>
      <c r="H162" s="326"/>
      <c r="I162" s="326"/>
      <c r="J162" s="326"/>
      <c r="K162" s="326"/>
      <c r="L162" s="327"/>
      <c r="M162" s="41"/>
      <c r="N162" s="473"/>
      <c r="O162" s="474"/>
      <c r="P162" s="475"/>
      <c r="Q162" s="17" t="s">
        <v>4</v>
      </c>
      <c r="R162" s="60"/>
      <c r="S162" s="473"/>
      <c r="T162" s="474"/>
      <c r="U162" s="475"/>
      <c r="V162" s="43" t="s">
        <v>4</v>
      </c>
      <c r="W162" s="41"/>
      <c r="X162" s="473"/>
      <c r="Y162" s="474"/>
      <c r="Z162" s="475"/>
      <c r="AA162" s="17" t="s">
        <v>4</v>
      </c>
      <c r="AB162" s="60"/>
      <c r="AC162" s="473"/>
      <c r="AD162" s="474"/>
      <c r="AE162" s="475"/>
      <c r="AF162" s="43" t="s">
        <v>4</v>
      </c>
      <c r="AG162" s="41"/>
      <c r="AH162" s="473"/>
      <c r="AI162" s="474"/>
      <c r="AJ162" s="475"/>
      <c r="AK162" s="17" t="s">
        <v>4</v>
      </c>
      <c r="AL162" s="60"/>
      <c r="AM162" s="473"/>
      <c r="AN162" s="474"/>
      <c r="AO162" s="475"/>
      <c r="AP162" s="43" t="s">
        <v>4</v>
      </c>
      <c r="AT162" s="225" t="s">
        <v>5585</v>
      </c>
      <c r="AV162" s="225">
        <f>IF(BF155=0,H155-(N162+X162+AH162),100000)</f>
        <v>100000</v>
      </c>
      <c r="AW162" s="225" t="s">
        <v>5586</v>
      </c>
      <c r="AY162" s="225">
        <f>IF(BG155=0,O155-(S162+AC162+AM162),IF(BF108=0,D108-AW108-(S162+AC162+AM162),100000))</f>
        <v>100000</v>
      </c>
      <c r="BA162" s="188">
        <f>IF(AND(BF162=0,SUM(BK162:BP162)&gt;0),1,IF(BF162=0,2,IF(AND($H$155+$O$155&gt;0,$BA$102=1),3,"")))</f>
      </c>
      <c r="BB162" s="188">
        <f>IF(AND(BG162=0,SUM(BQ162:BV162)&gt;0),1,IF(BG162=0,2,IF(AND(H155+O155&gt;0,$BA$102=1),3,"")))</f>
      </c>
      <c r="BC162" s="188">
        <f>IF(AND(BH162=0,SUM(BW162:CB162)&gt;0),1,IF(BH162=0,2,IF(AND($H$155+$O$155&gt;0,$BA$102=1),3,"")))</f>
      </c>
      <c r="BD162" s="188">
        <f>IF(AND(BI162=0,SUM(CC162:CH162)&gt;0),1,IF(BI162=0,2,IF(AND($H$155+$O$155&gt;0,$BA$102=1),3,"")))</f>
      </c>
      <c r="BE162" s="188">
        <f>IF(AND(BJ162=0,SUM(CI162:CN162)&gt;0),1,IF(BJ162=0,2,IF(AND($H$155+$O$155&gt;0,$BA$102=1),3,"")))</f>
      </c>
      <c r="BF162" s="188">
        <f>IF(N162="",1,0)</f>
        <v>1</v>
      </c>
      <c r="BG162" s="188">
        <f>IF(S162="",1,0)</f>
        <v>1</v>
      </c>
      <c r="BH162" s="188">
        <f>IF(X162="",1,0)</f>
        <v>1</v>
      </c>
      <c r="BI162" s="188">
        <f>IF(AC162="",1,0)</f>
        <v>1</v>
      </c>
      <c r="BJ162" s="188">
        <f>IF(AH162="",1,0)</f>
        <v>1</v>
      </c>
      <c r="BK162" s="225">
        <f>$BD$102</f>
        <v>1</v>
      </c>
      <c r="BL162" s="225">
        <f>IF(AND(BF155=0,N162+X162+AH162&gt;H155),1,0)</f>
        <v>0</v>
      </c>
      <c r="BM162" s="225">
        <f>IF(N162&lt;S162,1,0)</f>
        <v>0</v>
      </c>
      <c r="BN162" s="225">
        <f>IF(AND(AY159=1,N162+X162+AH162&lt;&gt;H155),1,0)</f>
        <v>0</v>
      </c>
      <c r="BQ162" s="225">
        <f>$BD$102</f>
        <v>1</v>
      </c>
      <c r="BR162" s="225">
        <f>IF(AND(BF162=0,S162&gt;N162),1,0)</f>
        <v>0</v>
      </c>
      <c r="BS162" s="225">
        <f>IF(AND(AY160=1,S162+AC162+AM162&lt;&gt;O155),1,0)</f>
        <v>0</v>
      </c>
      <c r="BT162" s="225">
        <f>IF(OR(AND(BG155=0,S162+AC162+AM162&gt;O155),AND(BF108=0,BG155=1,S162+AC162+AM162&gt;D108-AW108),AND(BF155=0,S162+AC162+AM162&gt;H155)),1,0)</f>
        <v>0</v>
      </c>
      <c r="BW162" s="225">
        <f>$BD$102</f>
        <v>1</v>
      </c>
      <c r="BX162" s="225">
        <f>BL162</f>
        <v>0</v>
      </c>
      <c r="BY162" s="225">
        <f>IF(X162&lt;AC162,1,0)</f>
        <v>0</v>
      </c>
      <c r="BZ162" s="225">
        <f>BN162</f>
        <v>0</v>
      </c>
      <c r="CC162" s="225">
        <f>$BD$102</f>
        <v>1</v>
      </c>
      <c r="CD162" s="225">
        <f>IF(AND(BH162=0,AC162&gt;X162),1,0)</f>
        <v>0</v>
      </c>
      <c r="CE162" s="225">
        <f>BS162</f>
        <v>0</v>
      </c>
      <c r="CF162" s="225">
        <f>BT162</f>
        <v>0</v>
      </c>
      <c r="CI162" s="225">
        <f>$BD$102</f>
        <v>1</v>
      </c>
      <c r="CJ162" s="225">
        <f>BX162</f>
        <v>0</v>
      </c>
      <c r="CK162" s="225">
        <f>IF(AH162&lt;AM162,1,0)</f>
        <v>0</v>
      </c>
      <c r="CL162" s="225">
        <f>BZ162</f>
        <v>0</v>
      </c>
      <c r="CO162" s="203"/>
      <c r="CP162" s="229"/>
      <c r="CQ162" s="256"/>
      <c r="CR162" s="256"/>
      <c r="CS162" s="256"/>
      <c r="CT162" s="256"/>
      <c r="CU162" s="256"/>
      <c r="CV162" s="256"/>
      <c r="CW162" s="256"/>
      <c r="CX162" s="256"/>
      <c r="CY162" s="256"/>
      <c r="CZ162" s="256"/>
      <c r="DA162" s="256"/>
      <c r="DB162" s="256"/>
      <c r="DC162" s="256"/>
      <c r="DD162" s="256"/>
      <c r="DE162" s="256"/>
      <c r="DF162" s="256"/>
      <c r="DG162" s="256"/>
      <c r="DH162" s="256"/>
      <c r="DI162" s="256"/>
      <c r="DJ162" s="256"/>
      <c r="DK162" s="256"/>
      <c r="DL162" s="256"/>
      <c r="DM162" s="256"/>
      <c r="DN162" s="256"/>
      <c r="DO162" s="256"/>
      <c r="DP162" s="256"/>
    </row>
    <row r="163" spans="7:120" ht="3" customHeight="1">
      <c r="G163" s="277"/>
      <c r="H163" s="277"/>
      <c r="I163" s="277"/>
      <c r="J163" s="277"/>
      <c r="K163" s="277"/>
      <c r="L163" s="278"/>
      <c r="M163" s="44"/>
      <c r="N163" s="45"/>
      <c r="O163" s="45"/>
      <c r="P163" s="45"/>
      <c r="Q163" s="45"/>
      <c r="R163" s="107"/>
      <c r="S163" s="45"/>
      <c r="T163" s="45"/>
      <c r="U163" s="45"/>
      <c r="V163" s="47"/>
      <c r="W163" s="44"/>
      <c r="X163" s="45"/>
      <c r="Y163" s="45"/>
      <c r="Z163" s="45"/>
      <c r="AA163" s="45"/>
      <c r="AB163" s="107"/>
      <c r="AC163" s="45"/>
      <c r="AD163" s="45"/>
      <c r="AE163" s="45"/>
      <c r="AF163" s="47"/>
      <c r="AG163" s="44"/>
      <c r="AH163" s="45"/>
      <c r="AI163" s="45"/>
      <c r="AJ163" s="45"/>
      <c r="AK163" s="45"/>
      <c r="AL163" s="107"/>
      <c r="AM163" s="45"/>
      <c r="AN163" s="45"/>
      <c r="AO163" s="45"/>
      <c r="AP163" s="47"/>
      <c r="CO163" s="203"/>
      <c r="CP163" s="229"/>
      <c r="CQ163" s="242"/>
      <c r="CR163" s="242"/>
      <c r="CS163" s="242"/>
      <c r="CT163" s="242"/>
      <c r="CU163" s="242"/>
      <c r="CV163" s="242"/>
      <c r="CW163" s="242"/>
      <c r="CX163" s="242"/>
      <c r="CY163" s="242"/>
      <c r="CZ163" s="242"/>
      <c r="DA163" s="242"/>
      <c r="DB163" s="242"/>
      <c r="DC163" s="242"/>
      <c r="DD163" s="242"/>
      <c r="DE163" s="242"/>
      <c r="DF163" s="242"/>
      <c r="DG163" s="229"/>
      <c r="DH163" s="229"/>
      <c r="DI163" s="229"/>
      <c r="DJ163" s="229"/>
      <c r="DK163" s="229"/>
      <c r="DL163" s="229"/>
      <c r="DM163" s="229"/>
      <c r="DN163" s="104"/>
      <c r="DO163" s="104"/>
      <c r="DP163" s="104"/>
    </row>
    <row r="164" spans="5:120" ht="9.75" customHeight="1">
      <c r="E164" s="568" t="s">
        <v>276</v>
      </c>
      <c r="F164" s="568"/>
      <c r="G164" s="568"/>
      <c r="H164" s="568"/>
      <c r="I164" s="568"/>
      <c r="J164" s="568"/>
      <c r="K164" s="568"/>
      <c r="L164" s="568"/>
      <c r="M164" s="568"/>
      <c r="N164" s="568"/>
      <c r="O164" s="568"/>
      <c r="P164" s="568"/>
      <c r="Q164" s="568"/>
      <c r="R164" s="568"/>
      <c r="S164" s="568"/>
      <c r="T164" s="568"/>
      <c r="U164" s="568"/>
      <c r="V164" s="568"/>
      <c r="W164" s="568"/>
      <c r="X164" s="568"/>
      <c r="Y164" s="568"/>
      <c r="Z164" s="568"/>
      <c r="AA164" s="568"/>
      <c r="AB164" s="568"/>
      <c r="AC164" s="568"/>
      <c r="AD164" s="568"/>
      <c r="AU164" s="225" t="s">
        <v>5584</v>
      </c>
      <c r="AX164" s="225" t="s">
        <v>1620</v>
      </c>
      <c r="BK164" s="225" t="s">
        <v>2614</v>
      </c>
      <c r="BL164" s="225" t="s">
        <v>2615</v>
      </c>
      <c r="BM164" s="225" t="s">
        <v>5580</v>
      </c>
      <c r="BN164" s="225" t="s">
        <v>5582</v>
      </c>
      <c r="CO164" s="203"/>
      <c r="CP164" s="229"/>
      <c r="CQ164" s="229"/>
      <c r="CR164" s="229"/>
      <c r="CS164" s="229"/>
      <c r="CT164" s="229"/>
      <c r="CU164" s="229"/>
      <c r="CV164" s="229"/>
      <c r="CW164" s="229"/>
      <c r="CX164" s="229"/>
      <c r="CY164" s="229"/>
      <c r="CZ164" s="229"/>
      <c r="DA164" s="229"/>
      <c r="DB164" s="229"/>
      <c r="DC164" s="229"/>
      <c r="DD164" s="229"/>
      <c r="DE164" s="229"/>
      <c r="DF164" s="229"/>
      <c r="DG164" s="229"/>
      <c r="DH164" s="229"/>
      <c r="DI164" s="229"/>
      <c r="DJ164" s="229"/>
      <c r="DK164" s="229"/>
      <c r="DL164" s="229"/>
      <c r="DM164" s="229"/>
      <c r="DN164" s="104"/>
      <c r="DO164" s="104"/>
      <c r="DP164" s="104"/>
    </row>
    <row r="165" spans="5:120" ht="15.75" customHeight="1">
      <c r="E165" s="568"/>
      <c r="F165" s="568"/>
      <c r="G165" s="568"/>
      <c r="H165" s="568"/>
      <c r="I165" s="568"/>
      <c r="J165" s="568"/>
      <c r="K165" s="568"/>
      <c r="L165" s="568"/>
      <c r="M165" s="568"/>
      <c r="N165" s="568"/>
      <c r="O165" s="568"/>
      <c r="P165" s="568"/>
      <c r="Q165" s="568"/>
      <c r="R165" s="568"/>
      <c r="S165" s="568"/>
      <c r="T165" s="568"/>
      <c r="U165" s="568"/>
      <c r="V165" s="568"/>
      <c r="W165" s="568"/>
      <c r="X165" s="568"/>
      <c r="Y165" s="568"/>
      <c r="Z165" s="568"/>
      <c r="AA165" s="568"/>
      <c r="AB165" s="568"/>
      <c r="AC165" s="568"/>
      <c r="AD165" s="568"/>
      <c r="AU165" s="225">
        <f>AV162+N162</f>
        <v>100000</v>
      </c>
      <c r="AV165" s="225">
        <f>AV162+X162</f>
        <v>100000</v>
      </c>
      <c r="AW165" s="225">
        <f>AV162+AH162</f>
        <v>100000</v>
      </c>
      <c r="AX165" s="225">
        <f>MIN(AY162+S162,N162,AU165)</f>
        <v>100000</v>
      </c>
      <c r="AY165" s="225">
        <f>MIN(AY162+AC162,X162,AV165)</f>
        <v>100000</v>
      </c>
      <c r="AZ165" s="225">
        <f>MIN(AY162+AM162,AH162,AW165)</f>
        <v>100000</v>
      </c>
      <c r="BA165" s="188">
        <f>IF(AND(BF165=0,SUM(BK165:BP165)&gt;0),1,IF(BF165=0,2,IF(AND($H$155+$O$155&gt;0,$BA$102=1),3,"")))</f>
      </c>
      <c r="BF165" s="188">
        <f>IF(AM162="",1,0)</f>
        <v>1</v>
      </c>
      <c r="BK165" s="225">
        <f>$BD$102</f>
        <v>1</v>
      </c>
      <c r="BL165" s="225">
        <f>IF(AND(BJ162=0,AM162&gt;AH162),1,0)</f>
        <v>0</v>
      </c>
      <c r="BM165" s="225">
        <f>BS162</f>
        <v>0</v>
      </c>
      <c r="BN165" s="225">
        <f>BT162</f>
        <v>0</v>
      </c>
      <c r="CO165" s="203"/>
      <c r="CP165" s="229"/>
      <c r="CQ165" s="229"/>
      <c r="CR165" s="229"/>
      <c r="CS165" s="229"/>
      <c r="CT165" s="229"/>
      <c r="CU165" s="229"/>
      <c r="CV165" s="229"/>
      <c r="CW165" s="229"/>
      <c r="CX165" s="229"/>
      <c r="CY165" s="229"/>
      <c r="CZ165" s="229"/>
      <c r="DA165" s="229"/>
      <c r="DB165" s="229"/>
      <c r="DC165" s="229"/>
      <c r="DD165" s="229"/>
      <c r="DE165" s="229"/>
      <c r="DF165" s="229"/>
      <c r="DG165" s="229"/>
      <c r="DH165" s="229"/>
      <c r="DI165" s="229"/>
      <c r="DJ165" s="229"/>
      <c r="DK165" s="229"/>
      <c r="DL165" s="229"/>
      <c r="DM165" s="229"/>
      <c r="DN165" s="104"/>
      <c r="DO165" s="104"/>
      <c r="DP165" s="104"/>
    </row>
    <row r="166" ht="3" customHeight="1">
      <c r="CO166" s="203"/>
    </row>
    <row r="167" spans="7:93" ht="15" customHeight="1">
      <c r="G167" s="550" t="s">
        <v>277</v>
      </c>
      <c r="H167" s="551"/>
      <c r="I167" s="551"/>
      <c r="J167" s="551"/>
      <c r="K167" s="551"/>
      <c r="L167" s="551"/>
      <c r="M167" s="551"/>
      <c r="N167" s="551"/>
      <c r="O167" s="551"/>
      <c r="P167" s="551"/>
      <c r="Q167" s="551"/>
      <c r="R167" s="551"/>
      <c r="S167" s="552"/>
      <c r="W167" s="119" t="s">
        <v>14</v>
      </c>
      <c r="X167" s="486" t="s">
        <v>278</v>
      </c>
      <c r="Y167" s="486"/>
      <c r="Z167" s="486"/>
      <c r="AA167" s="486"/>
      <c r="AB167" s="486"/>
      <c r="AC167" s="486"/>
      <c r="AD167" s="486"/>
      <c r="AE167" s="486"/>
      <c r="AF167" s="486"/>
      <c r="AG167" s="486"/>
      <c r="AH167" s="486"/>
      <c r="AI167" s="486"/>
      <c r="AJ167" s="487"/>
      <c r="CO167" s="203"/>
    </row>
    <row r="168" spans="7:93" ht="15.75" customHeight="1">
      <c r="G168" s="553"/>
      <c r="H168" s="491"/>
      <c r="I168" s="491"/>
      <c r="J168" s="491"/>
      <c r="K168" s="491"/>
      <c r="L168" s="491"/>
      <c r="M168" s="491"/>
      <c r="N168" s="491"/>
      <c r="O168" s="491"/>
      <c r="P168" s="491"/>
      <c r="Q168" s="491"/>
      <c r="R168" s="491"/>
      <c r="S168" s="492"/>
      <c r="W168" s="120"/>
      <c r="X168" s="121"/>
      <c r="Y168" s="121"/>
      <c r="Z168" s="121"/>
      <c r="AA168" s="121"/>
      <c r="AB168" s="121"/>
      <c r="AC168" s="122"/>
      <c r="AD168" s="123" t="s">
        <v>15</v>
      </c>
      <c r="AE168" s="471" t="s">
        <v>3817</v>
      </c>
      <c r="AF168" s="471"/>
      <c r="AG168" s="471"/>
      <c r="AH168" s="471"/>
      <c r="AI168" s="471"/>
      <c r="AJ168" s="472"/>
      <c r="AW168" s="225" t="s">
        <v>5648</v>
      </c>
      <c r="BQ168" s="225" t="s">
        <v>449</v>
      </c>
      <c r="BR168" s="225" t="s">
        <v>3241</v>
      </c>
      <c r="BW168" s="225" t="s">
        <v>450</v>
      </c>
      <c r="BX168" s="225" t="s">
        <v>448</v>
      </c>
      <c r="BY168" s="225" t="s">
        <v>3241</v>
      </c>
      <c r="CO168" s="245"/>
    </row>
    <row r="169" spans="7:93" ht="3" customHeight="1" thickBot="1">
      <c r="G169" s="207"/>
      <c r="H169" s="207"/>
      <c r="I169" s="207"/>
      <c r="J169" s="207"/>
      <c r="K169" s="207"/>
      <c r="L169" s="207"/>
      <c r="M169" s="207"/>
      <c r="N169" s="207"/>
      <c r="O169" s="207"/>
      <c r="P169" s="207"/>
      <c r="Q169" s="207"/>
      <c r="R169" s="207"/>
      <c r="S169" s="207"/>
      <c r="W169" s="124"/>
      <c r="X169" s="117"/>
      <c r="Y169" s="117"/>
      <c r="Z169" s="117"/>
      <c r="AA169" s="117"/>
      <c r="AB169" s="117"/>
      <c r="AC169" s="117"/>
      <c r="AD169" s="130"/>
      <c r="AE169" s="118"/>
      <c r="AF169" s="118"/>
      <c r="AG169" s="118"/>
      <c r="AH169" s="118"/>
      <c r="AI169" s="118"/>
      <c r="AJ169" s="126"/>
      <c r="CO169" s="245"/>
    </row>
    <row r="170" spans="7:93" ht="19.5" customHeight="1">
      <c r="G170" s="208"/>
      <c r="H170" s="208"/>
      <c r="I170" s="208"/>
      <c r="J170" s="208"/>
      <c r="K170" s="208"/>
      <c r="L170" s="208"/>
      <c r="M170" s="208"/>
      <c r="N170" s="208"/>
      <c r="O170" s="208"/>
      <c r="P170" s="208"/>
      <c r="Q170" s="208"/>
      <c r="R170" s="208"/>
      <c r="S170" s="208"/>
      <c r="W170" s="41"/>
      <c r="X170" s="473"/>
      <c r="Y170" s="474"/>
      <c r="Z170" s="474"/>
      <c r="AA170" s="474"/>
      <c r="AB170" s="475"/>
      <c r="AC170" s="17" t="s">
        <v>4</v>
      </c>
      <c r="AD170" s="111"/>
      <c r="AE170" s="473"/>
      <c r="AF170" s="474"/>
      <c r="AG170" s="474"/>
      <c r="AH170" s="474"/>
      <c r="AI170" s="475"/>
      <c r="AJ170" s="258" t="s">
        <v>4</v>
      </c>
      <c r="AS170" s="205">
        <v>0</v>
      </c>
      <c r="AW170" s="225">
        <f>MIN(X170,IF(BF108=0,D108-AW108+AE170,100000))</f>
        <v>100000</v>
      </c>
      <c r="BA170" s="188">
        <f>IF(AND($BA$102=1,AS170&lt;1),3,"")</f>
      </c>
      <c r="BB170" s="188">
        <f>IF(AND(BF170=0,SUM(BQ170:BV170)&gt;0),1,IF(AND($BA$102=1,X170&gt;=0,BF170=0),2,IF(AND($BA$102=1,AS170=2),3,"")))</f>
      </c>
      <c r="BC170" s="188">
        <f>IF(AND(BG170=0,SUM(BW170:CB170)&gt;0),1,IF(AND($BA$102=1,AE170&gt;=0,BG170=0),2,IF(AND($BA$102=1,AS170=2),3,"")))</f>
      </c>
      <c r="BF170" s="188">
        <f>IF(X170="",1,0)</f>
        <v>1</v>
      </c>
      <c r="BG170" s="188">
        <f>IF(AE170="",1,0)</f>
        <v>1</v>
      </c>
      <c r="BQ170" s="225">
        <f>IF(X170&lt;MAX(0,AE170),1,0)</f>
        <v>0</v>
      </c>
      <c r="BR170" s="225">
        <f>IF(OR(AS170&lt;&gt;2,BA102=0),1,0)</f>
        <v>1</v>
      </c>
      <c r="BW170" s="225">
        <f>IF(AND(BF170=0,AE170&gt;X170),1,0)</f>
        <v>0</v>
      </c>
      <c r="BX170" s="225">
        <f>BT118</f>
        <v>0</v>
      </c>
      <c r="BY170" s="225">
        <f>BR170</f>
        <v>1</v>
      </c>
      <c r="CO170" s="245"/>
    </row>
    <row r="171" spans="7:93" ht="3" customHeight="1">
      <c r="G171" s="208"/>
      <c r="H171" s="208"/>
      <c r="I171" s="208"/>
      <c r="J171" s="208"/>
      <c r="K171" s="208"/>
      <c r="L171" s="208"/>
      <c r="M171" s="208"/>
      <c r="N171" s="208"/>
      <c r="O171" s="208"/>
      <c r="P171" s="208"/>
      <c r="Q171" s="208"/>
      <c r="R171" s="208"/>
      <c r="S171" s="208"/>
      <c r="W171" s="44"/>
      <c r="X171" s="45"/>
      <c r="Y171" s="45"/>
      <c r="Z171" s="45"/>
      <c r="AA171" s="45"/>
      <c r="AB171" s="45"/>
      <c r="AC171" s="45"/>
      <c r="AD171" s="112"/>
      <c r="AE171" s="46"/>
      <c r="AF171" s="46"/>
      <c r="AG171" s="46"/>
      <c r="AH171" s="46"/>
      <c r="AI171" s="46"/>
      <c r="AJ171" s="110"/>
      <c r="CO171" s="245"/>
    </row>
    <row r="172" spans="93:121" ht="4.5" customHeight="1">
      <c r="CO172" s="245"/>
      <c r="DQ172" s="104"/>
    </row>
    <row r="173" spans="5:121" ht="15.75" customHeight="1">
      <c r="E173" s="568" t="s">
        <v>3819</v>
      </c>
      <c r="F173" s="568"/>
      <c r="G173" s="568"/>
      <c r="H173" s="568"/>
      <c r="I173" s="568"/>
      <c r="J173" s="568"/>
      <c r="K173" s="568"/>
      <c r="L173" s="568"/>
      <c r="M173" s="568"/>
      <c r="N173" s="568"/>
      <c r="O173" s="568"/>
      <c r="P173" s="568"/>
      <c r="Q173" s="568"/>
      <c r="R173" s="568"/>
      <c r="S173" s="568"/>
      <c r="T173" s="568"/>
      <c r="U173" s="568"/>
      <c r="V173" s="568"/>
      <c r="W173" s="568"/>
      <c r="X173" s="568"/>
      <c r="Y173" s="568"/>
      <c r="Z173" s="568"/>
      <c r="AA173" s="568"/>
      <c r="AB173" s="568"/>
      <c r="AC173" s="568"/>
      <c r="AD173" s="568"/>
      <c r="CO173" s="245"/>
      <c r="CP173" s="307" t="s">
        <v>2463</v>
      </c>
      <c r="DQ173" s="104"/>
    </row>
    <row r="174" spans="93:121" ht="3" customHeight="1">
      <c r="CO174" s="245"/>
      <c r="DQ174" s="104"/>
    </row>
    <row r="175" spans="7:121" ht="15" customHeight="1">
      <c r="G175" s="550" t="s">
        <v>3820</v>
      </c>
      <c r="H175" s="551"/>
      <c r="I175" s="551"/>
      <c r="J175" s="551"/>
      <c r="K175" s="551"/>
      <c r="L175" s="551"/>
      <c r="M175" s="551"/>
      <c r="N175" s="551"/>
      <c r="O175" s="551"/>
      <c r="P175" s="551"/>
      <c r="Q175" s="551"/>
      <c r="R175" s="551"/>
      <c r="S175" s="552"/>
      <c r="W175" s="132" t="s">
        <v>1263</v>
      </c>
      <c r="X175" s="486" t="s">
        <v>3821</v>
      </c>
      <c r="Y175" s="486"/>
      <c r="Z175" s="486"/>
      <c r="AA175" s="486"/>
      <c r="AB175" s="486"/>
      <c r="AC175" s="486"/>
      <c r="AD175" s="486"/>
      <c r="AE175" s="486"/>
      <c r="AF175" s="487"/>
      <c r="AG175" s="105" t="s">
        <v>1265</v>
      </c>
      <c r="AH175" s="486" t="s">
        <v>3822</v>
      </c>
      <c r="AI175" s="486"/>
      <c r="AJ175" s="486"/>
      <c r="AK175" s="486"/>
      <c r="AL175" s="486"/>
      <c r="AM175" s="486"/>
      <c r="AN175" s="486"/>
      <c r="AO175" s="486"/>
      <c r="AP175" s="487"/>
      <c r="CO175" s="294"/>
      <c r="CQ175" s="388" t="s">
        <v>2626</v>
      </c>
      <c r="CR175" s="389"/>
      <c r="CS175" s="389"/>
      <c r="CT175" s="389"/>
      <c r="CU175" s="389"/>
      <c r="CV175" s="389"/>
      <c r="CW175" s="389"/>
      <c r="CX175" s="389"/>
      <c r="CY175" s="389"/>
      <c r="CZ175" s="389"/>
      <c r="DA175" s="389"/>
      <c r="DB175" s="389"/>
      <c r="DC175" s="389"/>
      <c r="DD175" s="389"/>
      <c r="DE175" s="389"/>
      <c r="DF175" s="389"/>
      <c r="DG175" s="389"/>
      <c r="DH175" s="389"/>
      <c r="DI175" s="389"/>
      <c r="DJ175" s="389"/>
      <c r="DK175" s="389"/>
      <c r="DL175" s="389"/>
      <c r="DM175" s="389"/>
      <c r="DN175" s="389"/>
      <c r="DO175" s="389"/>
      <c r="DP175" s="390"/>
      <c r="DQ175" s="299"/>
    </row>
    <row r="176" spans="7:121" ht="15.75" customHeight="1">
      <c r="G176" s="553"/>
      <c r="H176" s="491"/>
      <c r="I176" s="491"/>
      <c r="J176" s="491"/>
      <c r="K176" s="491"/>
      <c r="L176" s="491"/>
      <c r="M176" s="491"/>
      <c r="N176" s="491"/>
      <c r="O176" s="491"/>
      <c r="P176" s="491"/>
      <c r="Q176" s="491"/>
      <c r="R176" s="491"/>
      <c r="S176" s="492"/>
      <c r="W176" s="133"/>
      <c r="X176" s="127"/>
      <c r="Y176" s="127"/>
      <c r="Z176" s="127"/>
      <c r="AA176" s="127"/>
      <c r="AB176" s="131" t="s">
        <v>1264</v>
      </c>
      <c r="AC176" s="471" t="s">
        <v>22</v>
      </c>
      <c r="AD176" s="471"/>
      <c r="AE176" s="471"/>
      <c r="AF176" s="472"/>
      <c r="AG176" s="134"/>
      <c r="AH176" s="100"/>
      <c r="AI176" s="100"/>
      <c r="AJ176" s="100"/>
      <c r="AK176" s="100"/>
      <c r="AL176" s="131" t="s">
        <v>1266</v>
      </c>
      <c r="AM176" s="471" t="s">
        <v>22</v>
      </c>
      <c r="AN176" s="471"/>
      <c r="AO176" s="471"/>
      <c r="AP176" s="472"/>
      <c r="AW176" s="225" t="s">
        <v>5649</v>
      </c>
      <c r="AX176" s="225" t="s">
        <v>5650</v>
      </c>
      <c r="BQ176" s="225" t="s">
        <v>449</v>
      </c>
      <c r="BR176" s="225" t="s">
        <v>3241</v>
      </c>
      <c r="BW176" s="225" t="s">
        <v>450</v>
      </c>
      <c r="BX176" s="225" t="s">
        <v>448</v>
      </c>
      <c r="BY176" s="225" t="s">
        <v>3241</v>
      </c>
      <c r="CC176" s="225" t="s">
        <v>449</v>
      </c>
      <c r="CD176" s="225" t="s">
        <v>3241</v>
      </c>
      <c r="CI176" s="225" t="s">
        <v>450</v>
      </c>
      <c r="CJ176" s="225" t="s">
        <v>448</v>
      </c>
      <c r="CK176" s="225" t="s">
        <v>3241</v>
      </c>
      <c r="CO176" s="294"/>
      <c r="CQ176" s="394"/>
      <c r="CR176" s="395"/>
      <c r="CS176" s="395"/>
      <c r="CT176" s="395"/>
      <c r="CU176" s="395"/>
      <c r="CV176" s="395"/>
      <c r="CW176" s="395"/>
      <c r="CX176" s="395"/>
      <c r="CY176" s="395"/>
      <c r="CZ176" s="395"/>
      <c r="DA176" s="395"/>
      <c r="DB176" s="395"/>
      <c r="DC176" s="395"/>
      <c r="DD176" s="395"/>
      <c r="DE176" s="395"/>
      <c r="DF176" s="395"/>
      <c r="DG176" s="395"/>
      <c r="DH176" s="395"/>
      <c r="DI176" s="395"/>
      <c r="DJ176" s="395"/>
      <c r="DK176" s="395"/>
      <c r="DL176" s="395"/>
      <c r="DM176" s="395"/>
      <c r="DN176" s="395"/>
      <c r="DO176" s="395"/>
      <c r="DP176" s="396"/>
      <c r="DQ176" s="299"/>
    </row>
    <row r="177" spans="7:121" ht="3" customHeight="1" thickBot="1">
      <c r="G177" s="147"/>
      <c r="H177" s="147"/>
      <c r="I177" s="147"/>
      <c r="J177" s="147"/>
      <c r="K177" s="147"/>
      <c r="L177" s="147"/>
      <c r="M177" s="147"/>
      <c r="N177" s="147"/>
      <c r="O177" s="147"/>
      <c r="P177" s="147"/>
      <c r="Q177" s="147"/>
      <c r="R177" s="147"/>
      <c r="S177" s="147"/>
      <c r="W177" s="41"/>
      <c r="X177" s="16"/>
      <c r="Y177" s="16"/>
      <c r="Z177" s="16"/>
      <c r="AA177" s="16"/>
      <c r="AB177" s="111"/>
      <c r="AC177" s="26"/>
      <c r="AD177" s="26"/>
      <c r="AE177" s="26"/>
      <c r="AF177" s="108"/>
      <c r="AG177" s="41"/>
      <c r="AH177" s="16"/>
      <c r="AI177" s="16"/>
      <c r="AJ177" s="16"/>
      <c r="AK177" s="16"/>
      <c r="AL177" s="111"/>
      <c r="AM177" s="26"/>
      <c r="AN177" s="26"/>
      <c r="AO177" s="26"/>
      <c r="AP177" s="108"/>
      <c r="CO177" s="245"/>
      <c r="DQ177" s="104"/>
    </row>
    <row r="178" spans="7:121" ht="19.5" customHeight="1">
      <c r="G178" s="16"/>
      <c r="H178" s="16"/>
      <c r="I178" s="16"/>
      <c r="J178" s="16"/>
      <c r="K178" s="16"/>
      <c r="L178" s="16"/>
      <c r="M178" s="16"/>
      <c r="N178" s="16"/>
      <c r="O178" s="16"/>
      <c r="P178" s="16"/>
      <c r="Q178" s="16"/>
      <c r="R178" s="16"/>
      <c r="S178" s="16"/>
      <c r="W178" s="41"/>
      <c r="X178" s="473"/>
      <c r="Y178" s="474"/>
      <c r="Z178" s="475"/>
      <c r="AA178" s="17" t="s">
        <v>4</v>
      </c>
      <c r="AB178" s="111"/>
      <c r="AC178" s="473"/>
      <c r="AD178" s="474"/>
      <c r="AE178" s="475"/>
      <c r="AF178" s="109" t="s">
        <v>4</v>
      </c>
      <c r="AG178" s="41"/>
      <c r="AH178" s="473"/>
      <c r="AI178" s="474"/>
      <c r="AJ178" s="475"/>
      <c r="AK178" s="17" t="s">
        <v>4</v>
      </c>
      <c r="AL178" s="111"/>
      <c r="AM178" s="473"/>
      <c r="AN178" s="474"/>
      <c r="AO178" s="475"/>
      <c r="AP178" s="109" t="s">
        <v>4</v>
      </c>
      <c r="AS178" s="205">
        <v>0</v>
      </c>
      <c r="AW178" s="225">
        <f>MIN(IF(BF108=0,D108-AW108+AC178,1000),X178)</f>
        <v>1000</v>
      </c>
      <c r="AX178" s="225">
        <f>MIN(IF(BF108=0,D108-AW108+AM178,1000),AH178)</f>
        <v>1000</v>
      </c>
      <c r="BA178" s="188">
        <f>IF(AND($BA$102=1,AS178&lt;1),3,"")</f>
      </c>
      <c r="BB178" s="348">
        <f>IF(AND(BF178=0,SUM(BQ178:BV178)&gt;0),1,IF(AND($BA$102=1,X178&gt;=0,BF178=0),2,IF(AND($BA$102=1,AS178=1),3,"")))</f>
      </c>
      <c r="BC178" s="188">
        <f>IF(AND(BG178=0,SUM(BW178:CB178)&gt;0),1,IF(AND($BA$102=1,AC178&gt;=0,BG178=0),2,IF(AND($BA$102=1,AS178=1),3,"")))</f>
      </c>
      <c r="BD178" s="188">
        <f>IF(AND(BH178=0,SUM(CC178:CH178)&gt;0),1,IF(AND($BA$102=1,AH178&gt;=0,BH178=0),2,IF(AND($BA$102=1,AS178=1),3,"")))</f>
      </c>
      <c r="BE178" s="188">
        <f>IF(AND(BI178=0,SUM(CI178:CN178)&gt;0),1,IF(AND($BA$102=1,AM178&gt;=0,BI178=0),2,IF(AND($BA$102=1,AS178=1),3,"")))</f>
      </c>
      <c r="BF178" s="188">
        <f>IF(X178="",1,0)</f>
        <v>1</v>
      </c>
      <c r="BG178" s="188">
        <f>IF(AC178="",1,0)</f>
        <v>1</v>
      </c>
      <c r="BH178" s="188">
        <f>IF(AH178="",1,0)</f>
        <v>1</v>
      </c>
      <c r="BI178" s="188">
        <f>IF(AM178="",1,0)</f>
        <v>1</v>
      </c>
      <c r="BQ178" s="225">
        <f>IF(OR(AND(X178+AH178=0,BH178=0),X178&lt;AC178),1,0)</f>
        <v>0</v>
      </c>
      <c r="BR178" s="225">
        <f>IF(OR(BA102=0,AS178&lt;&gt;1),1,0)</f>
        <v>1</v>
      </c>
      <c r="BW178" s="225">
        <f>IF(AND(BF178=0,AC178&gt;X178),1,0)</f>
        <v>0</v>
      </c>
      <c r="BX178" s="225">
        <f>BT118</f>
        <v>0</v>
      </c>
      <c r="BY178" s="225">
        <f>BR178</f>
        <v>1</v>
      </c>
      <c r="CC178" s="225">
        <f>IF(OR(AND(X178+AH178=0,BF178=0),AH178&lt;AM178),1,0)</f>
        <v>0</v>
      </c>
      <c r="CD178" s="225">
        <f>BR178</f>
        <v>1</v>
      </c>
      <c r="CI178" s="225">
        <f>IF(AND(BH178=0,AM178&gt;AH178),1,0)</f>
        <v>0</v>
      </c>
      <c r="CJ178" s="225">
        <f>BT118</f>
        <v>0</v>
      </c>
      <c r="CK178" s="225">
        <f>BR178</f>
        <v>1</v>
      </c>
      <c r="CO178" s="245"/>
      <c r="DQ178" s="104"/>
    </row>
    <row r="179" spans="7:93" ht="3" customHeight="1">
      <c r="G179" s="16"/>
      <c r="H179" s="16"/>
      <c r="I179" s="16"/>
      <c r="J179" s="16"/>
      <c r="K179" s="16"/>
      <c r="L179" s="16"/>
      <c r="M179" s="16"/>
      <c r="N179" s="16"/>
      <c r="O179" s="16"/>
      <c r="P179" s="16"/>
      <c r="Q179" s="16"/>
      <c r="R179" s="16"/>
      <c r="S179" s="16"/>
      <c r="W179" s="44"/>
      <c r="X179" s="45"/>
      <c r="Y179" s="45"/>
      <c r="Z179" s="45"/>
      <c r="AA179" s="45"/>
      <c r="AB179" s="112"/>
      <c r="AC179" s="46"/>
      <c r="AD179" s="46"/>
      <c r="AE179" s="46"/>
      <c r="AF179" s="110"/>
      <c r="AG179" s="44"/>
      <c r="AH179" s="45"/>
      <c r="AI179" s="45"/>
      <c r="AJ179" s="45"/>
      <c r="AK179" s="45"/>
      <c r="AL179" s="112"/>
      <c r="AM179" s="46"/>
      <c r="AN179" s="46"/>
      <c r="AO179" s="46"/>
      <c r="AP179" s="110"/>
      <c r="CO179" s="245"/>
    </row>
    <row r="180" spans="23:93" ht="4.5" customHeight="1">
      <c r="W180" s="505"/>
      <c r="X180" s="505"/>
      <c r="Y180" s="505"/>
      <c r="Z180" s="505"/>
      <c r="AA180" s="505"/>
      <c r="AB180" s="505"/>
      <c r="AC180" s="505"/>
      <c r="AD180" s="505"/>
      <c r="AE180" s="505"/>
      <c r="AF180" s="505"/>
      <c r="AG180" s="505"/>
      <c r="AH180" s="505"/>
      <c r="AI180" s="505"/>
      <c r="AJ180" s="505"/>
      <c r="AK180" s="505"/>
      <c r="AL180" s="505"/>
      <c r="AM180" s="505"/>
      <c r="AN180" s="505"/>
      <c r="AO180" s="505"/>
      <c r="AP180" s="505"/>
      <c r="CO180" s="203"/>
    </row>
    <row r="181" spans="23:93" ht="17.25" customHeight="1">
      <c r="W181" s="455">
        <f>IF(BA102=1,"５ページに進んで下さい","")</f>
      </c>
      <c r="X181" s="455"/>
      <c r="Y181" s="455"/>
      <c r="Z181" s="455"/>
      <c r="AA181" s="455"/>
      <c r="AB181" s="455"/>
      <c r="AC181" s="455"/>
      <c r="AD181" s="455"/>
      <c r="AE181" s="455"/>
      <c r="AF181" s="455"/>
      <c r="AG181" s="455"/>
      <c r="AH181" s="455"/>
      <c r="AI181" s="455"/>
      <c r="AJ181" s="455"/>
      <c r="AK181" s="455"/>
      <c r="AL181" s="455"/>
      <c r="AM181" s="455"/>
      <c r="AN181" s="455"/>
      <c r="AO181" s="455"/>
      <c r="AP181" s="455"/>
      <c r="CO181" s="203"/>
    </row>
    <row r="182" spans="1:157" s="4" customFormat="1" ht="15" customHeight="1">
      <c r="A182" s="324">
        <f>IF($J$41="選択してください","","("&amp;$J$44&amp;" "&amp;$J$41&amp;")")</f>
      </c>
      <c r="B182" s="227"/>
      <c r="C182" s="227"/>
      <c r="D182" s="227"/>
      <c r="E182" s="227"/>
      <c r="F182" s="227"/>
      <c r="G182" s="227"/>
      <c r="H182" s="227"/>
      <c r="I182" s="227"/>
      <c r="J182" s="227"/>
      <c r="K182" s="227"/>
      <c r="L182" s="227"/>
      <c r="M182" s="227"/>
      <c r="N182" s="227"/>
      <c r="O182" s="227"/>
      <c r="P182" s="227"/>
      <c r="Q182" s="227"/>
      <c r="R182" s="227"/>
      <c r="S182" s="227"/>
      <c r="T182" s="227"/>
      <c r="U182" s="227"/>
      <c r="V182" s="227"/>
      <c r="W182" s="227"/>
      <c r="X182" s="227"/>
      <c r="Y182" s="227"/>
      <c r="Z182" s="227"/>
      <c r="AA182" s="227"/>
      <c r="AB182" s="227"/>
      <c r="AC182" s="227"/>
      <c r="AD182" s="227"/>
      <c r="AE182" s="227"/>
      <c r="AF182" s="227"/>
      <c r="AG182" s="227"/>
      <c r="AH182" s="227"/>
      <c r="AI182" s="227"/>
      <c r="AJ182" s="227"/>
      <c r="AK182" s="227"/>
      <c r="AL182" s="227"/>
      <c r="AM182" s="379" t="s">
        <v>1275</v>
      </c>
      <c r="AN182" s="380"/>
      <c r="AO182" s="380"/>
      <c r="AP182" s="380"/>
      <c r="AQ182" s="381"/>
      <c r="AR182" s="228"/>
      <c r="AS182" s="228"/>
      <c r="AT182" s="228"/>
      <c r="AU182" s="228"/>
      <c r="AV182" s="228"/>
      <c r="AW182" s="228"/>
      <c r="AX182" s="228"/>
      <c r="AY182" s="228"/>
      <c r="AZ182" s="228"/>
      <c r="BA182" s="227"/>
      <c r="BB182" s="227"/>
      <c r="BC182" s="227"/>
      <c r="BD182" s="227"/>
      <c r="BE182" s="227"/>
      <c r="BF182" s="227"/>
      <c r="BG182" s="227"/>
      <c r="BH182" s="227"/>
      <c r="BI182" s="227"/>
      <c r="BJ182" s="227"/>
      <c r="BK182" s="228"/>
      <c r="BL182" s="228"/>
      <c r="BM182" s="228"/>
      <c r="BN182" s="228"/>
      <c r="BO182" s="228"/>
      <c r="BP182" s="228"/>
      <c r="BQ182" s="228"/>
      <c r="BR182" s="228"/>
      <c r="BS182" s="228"/>
      <c r="BT182" s="228"/>
      <c r="BU182" s="228"/>
      <c r="BV182" s="228"/>
      <c r="BW182" s="228"/>
      <c r="BX182" s="228"/>
      <c r="BY182" s="228"/>
      <c r="BZ182" s="228"/>
      <c r="CA182" s="228"/>
      <c r="CB182" s="228"/>
      <c r="CC182" s="228"/>
      <c r="CD182" s="228"/>
      <c r="CE182" s="228"/>
      <c r="CF182" s="228"/>
      <c r="CG182" s="228"/>
      <c r="CH182" s="228"/>
      <c r="CI182" s="228"/>
      <c r="CJ182" s="228"/>
      <c r="CK182" s="228"/>
      <c r="CL182" s="228"/>
      <c r="CM182" s="228"/>
      <c r="CN182" s="228"/>
      <c r="CO182" s="203"/>
      <c r="CP182" s="229"/>
      <c r="CQ182" s="226"/>
      <c r="CR182" s="226"/>
      <c r="CS182" s="226"/>
      <c r="CT182" s="226"/>
      <c r="CU182" s="226"/>
      <c r="CV182" s="226"/>
      <c r="CW182" s="226"/>
      <c r="CX182" s="226"/>
      <c r="CY182" s="226"/>
      <c r="CZ182" s="226"/>
      <c r="DA182" s="226"/>
      <c r="DB182" s="226"/>
      <c r="DC182" s="226"/>
      <c r="DD182" s="226"/>
      <c r="DE182" s="226"/>
      <c r="DF182" s="226"/>
      <c r="DG182" s="226"/>
      <c r="DH182" s="226"/>
      <c r="DI182" s="226"/>
      <c r="DJ182" s="226"/>
      <c r="DK182" s="226"/>
      <c r="DL182" s="226"/>
      <c r="DM182" s="226"/>
      <c r="DN182" s="135"/>
      <c r="DO182" s="135"/>
      <c r="DP182" s="135"/>
      <c r="DQ182" s="287"/>
      <c r="DR182" s="104"/>
      <c r="DS182" s="104"/>
      <c r="DT182" s="104"/>
      <c r="DU182" s="104"/>
      <c r="DV182" s="104"/>
      <c r="DW182" s="104"/>
      <c r="DX182" s="104"/>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row>
    <row r="183" spans="1:126" ht="45" customHeight="1">
      <c r="A183" s="16"/>
      <c r="B183" s="16"/>
      <c r="C183" s="709" t="s">
        <v>5022</v>
      </c>
      <c r="D183" s="709"/>
      <c r="E183" s="483" t="s">
        <v>437</v>
      </c>
      <c r="F183" s="483"/>
      <c r="G183" s="483"/>
      <c r="H183" s="483"/>
      <c r="I183" s="483"/>
      <c r="J183" s="483"/>
      <c r="K183" s="483"/>
      <c r="L183" s="483"/>
      <c r="M183" s="483"/>
      <c r="N183" s="483"/>
      <c r="O183" s="483"/>
      <c r="P183" s="483"/>
      <c r="Q183" s="483"/>
      <c r="R183" s="483"/>
      <c r="S183" s="483"/>
      <c r="T183" s="483"/>
      <c r="U183" s="483"/>
      <c r="V183" s="483"/>
      <c r="W183" s="483"/>
      <c r="X183" s="483"/>
      <c r="Y183" s="483"/>
      <c r="Z183" s="483"/>
      <c r="AA183" s="483"/>
      <c r="AB183" s="483"/>
      <c r="AC183" s="483"/>
      <c r="AD183" s="483"/>
      <c r="AE183" s="483"/>
      <c r="AF183" s="483"/>
      <c r="AG183" s="483"/>
      <c r="AH183" s="483"/>
      <c r="AI183" s="483"/>
      <c r="AJ183" s="483"/>
      <c r="AK183" s="483"/>
      <c r="AL183" s="344"/>
      <c r="AM183" s="382"/>
      <c r="AN183" s="383"/>
      <c r="AO183" s="383"/>
      <c r="AP183" s="383"/>
      <c r="AQ183" s="384"/>
      <c r="AR183" s="225" t="s">
        <v>5589</v>
      </c>
      <c r="AZ183" s="225">
        <f>COUNTIF(BA189:BE233,3)+COUNTIF(BA243:BE259,3)</f>
        <v>0</v>
      </c>
      <c r="BA183" s="188" t="s">
        <v>3239</v>
      </c>
      <c r="CO183" s="203"/>
      <c r="CP183" s="308" t="s">
        <v>2457</v>
      </c>
      <c r="CQ183" s="235"/>
      <c r="CR183" s="235"/>
      <c r="CS183" s="235"/>
      <c r="CT183" s="235"/>
      <c r="CU183" s="235"/>
      <c r="CV183" s="235"/>
      <c r="CW183" s="235"/>
      <c r="CX183" s="235"/>
      <c r="CY183" s="235"/>
      <c r="CZ183" s="235"/>
      <c r="DA183" s="235"/>
      <c r="DB183" s="235"/>
      <c r="DC183" s="235"/>
      <c r="DD183" s="235"/>
      <c r="DE183" s="235"/>
      <c r="DF183" s="235"/>
      <c r="DG183" s="235"/>
      <c r="DH183" s="235"/>
      <c r="DI183" s="235"/>
      <c r="DJ183" s="235"/>
      <c r="DK183" s="235"/>
      <c r="DL183" s="235"/>
      <c r="DM183" s="235"/>
      <c r="DN183" s="235"/>
      <c r="DO183" s="235"/>
      <c r="DP183" s="235"/>
      <c r="DQ183" s="287"/>
      <c r="DR183" s="209"/>
      <c r="DS183" s="209"/>
      <c r="DT183" s="104"/>
      <c r="DU183" s="104"/>
      <c r="DV183" s="104"/>
    </row>
    <row r="184" spans="1:126" ht="6"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328"/>
      <c r="AN184" s="328"/>
      <c r="AO184" s="328"/>
      <c r="AP184" s="328"/>
      <c r="AQ184" s="328"/>
      <c r="AR184" s="225" t="s">
        <v>5590</v>
      </c>
      <c r="AZ184" s="225">
        <f>COUNTIF(BA189:BE233,1)+COUNTIF(BA243:BE259,1)</f>
        <v>0</v>
      </c>
      <c r="BO184" s="236"/>
      <c r="BP184" s="237" t="s">
        <v>5588</v>
      </c>
      <c r="CO184" s="203"/>
      <c r="CQ184" s="293"/>
      <c r="CR184" s="293"/>
      <c r="CS184" s="303"/>
      <c r="CT184" s="303"/>
      <c r="CU184" s="303"/>
      <c r="CV184" s="303"/>
      <c r="CW184" s="303"/>
      <c r="CX184" s="303"/>
      <c r="CY184" s="303"/>
      <c r="CZ184" s="303"/>
      <c r="DA184" s="303"/>
      <c r="DB184" s="303"/>
      <c r="DC184" s="303"/>
      <c r="DD184" s="303"/>
      <c r="DE184" s="303"/>
      <c r="DF184" s="303"/>
      <c r="DG184" s="303"/>
      <c r="DH184" s="303"/>
      <c r="DI184" s="303"/>
      <c r="DJ184" s="303"/>
      <c r="DK184" s="303"/>
      <c r="DL184" s="303"/>
      <c r="DM184" s="303"/>
      <c r="DN184" s="303"/>
      <c r="DO184" s="303"/>
      <c r="DP184" s="303"/>
      <c r="DQ184" s="287"/>
      <c r="DR184" s="209"/>
      <c r="DS184" s="209"/>
      <c r="DT184" s="104"/>
      <c r="DU184" s="104"/>
      <c r="DV184" s="104"/>
    </row>
    <row r="185" spans="67:126" ht="3" customHeight="1">
      <c r="BO185" s="236"/>
      <c r="BP185" s="236"/>
      <c r="CO185" s="203"/>
      <c r="CQ185" s="293"/>
      <c r="CR185" s="293"/>
      <c r="CS185" s="303"/>
      <c r="CT185" s="303"/>
      <c r="CU185" s="303"/>
      <c r="CV185" s="303"/>
      <c r="CW185" s="303"/>
      <c r="CX185" s="303"/>
      <c r="CY185" s="303"/>
      <c r="CZ185" s="303"/>
      <c r="DA185" s="303"/>
      <c r="DB185" s="303"/>
      <c r="DC185" s="303"/>
      <c r="DD185" s="303"/>
      <c r="DE185" s="303"/>
      <c r="DF185" s="303"/>
      <c r="DG185" s="303"/>
      <c r="DH185" s="303"/>
      <c r="DI185" s="303"/>
      <c r="DJ185" s="303"/>
      <c r="DK185" s="303"/>
      <c r="DL185" s="303"/>
      <c r="DM185" s="303"/>
      <c r="DN185" s="303"/>
      <c r="DO185" s="303"/>
      <c r="DP185" s="303"/>
      <c r="DQ185" s="287"/>
      <c r="DR185" s="209"/>
      <c r="DS185" s="209"/>
      <c r="DT185" s="104"/>
      <c r="DU185" s="104"/>
      <c r="DV185" s="104"/>
    </row>
    <row r="186" spans="3:126" ht="15" customHeight="1">
      <c r="C186" s="148"/>
      <c r="D186" s="710" t="s">
        <v>11</v>
      </c>
      <c r="E186" s="710"/>
      <c r="F186" s="710"/>
      <c r="G186" s="710"/>
      <c r="H186" s="710"/>
      <c r="I186" s="710"/>
      <c r="J186" s="710"/>
      <c r="K186" s="710"/>
      <c r="L186" s="710"/>
      <c r="M186" s="710"/>
      <c r="N186" s="710"/>
      <c r="O186" s="710"/>
      <c r="P186" s="710"/>
      <c r="Q186" s="149"/>
      <c r="AR186" s="240" t="s">
        <v>2611</v>
      </c>
      <c r="AS186" s="241"/>
      <c r="AT186" s="241"/>
      <c r="AU186" s="241"/>
      <c r="AV186" s="241"/>
      <c r="AW186" s="241"/>
      <c r="AX186" s="241"/>
      <c r="AY186" s="241"/>
      <c r="AZ186" s="267">
        <f>IF(AND(BF189+BG199+BG208=0,OR(AS224=1,BG224=0),OR(AS232=2,BG232+BI232=0)),1,0)</f>
        <v>0</v>
      </c>
      <c r="BA186" s="188">
        <f>IF(AW60=2,1,0)</f>
        <v>0</v>
      </c>
      <c r="BC186" s="347">
        <f>IF(BA186=0,1,0)</f>
        <v>1</v>
      </c>
      <c r="BO186" s="236"/>
      <c r="BP186" s="238">
        <f>MAX(BK189:BL189)</f>
        <v>0</v>
      </c>
      <c r="CO186" s="203"/>
      <c r="CQ186" s="388" t="s">
        <v>2305</v>
      </c>
      <c r="CR186" s="389"/>
      <c r="CS186" s="389"/>
      <c r="CT186" s="389"/>
      <c r="CU186" s="389"/>
      <c r="CV186" s="389"/>
      <c r="CW186" s="389"/>
      <c r="CX186" s="389"/>
      <c r="CY186" s="389"/>
      <c r="CZ186" s="389"/>
      <c r="DA186" s="389"/>
      <c r="DB186" s="389"/>
      <c r="DC186" s="389"/>
      <c r="DD186" s="389"/>
      <c r="DE186" s="389"/>
      <c r="DF186" s="389"/>
      <c r="DG186" s="389"/>
      <c r="DH186" s="389"/>
      <c r="DI186" s="389"/>
      <c r="DJ186" s="389"/>
      <c r="DK186" s="389"/>
      <c r="DL186" s="389"/>
      <c r="DM186" s="389"/>
      <c r="DN186" s="389"/>
      <c r="DO186" s="389"/>
      <c r="DP186" s="390"/>
      <c r="DQ186" s="287"/>
      <c r="DR186" s="209"/>
      <c r="DS186" s="209"/>
      <c r="DT186" s="104"/>
      <c r="DU186" s="104"/>
      <c r="DV186" s="104"/>
    </row>
    <row r="187" spans="3:126" ht="13.5" customHeight="1">
      <c r="C187" s="150"/>
      <c r="D187" s="151"/>
      <c r="E187" s="151"/>
      <c r="F187" s="151"/>
      <c r="G187" s="151"/>
      <c r="H187" s="151"/>
      <c r="I187" s="151"/>
      <c r="J187" s="143"/>
      <c r="K187" s="541" t="s">
        <v>12</v>
      </c>
      <c r="L187" s="541"/>
      <c r="M187" s="541"/>
      <c r="N187" s="541"/>
      <c r="O187" s="541"/>
      <c r="P187" s="541"/>
      <c r="Q187" s="542"/>
      <c r="U187" s="532" t="s">
        <v>1624</v>
      </c>
      <c r="V187" s="533"/>
      <c r="W187" s="533"/>
      <c r="X187" s="533"/>
      <c r="Y187" s="533"/>
      <c r="Z187" s="533"/>
      <c r="AA187" s="533"/>
      <c r="AB187" s="533"/>
      <c r="AC187" s="533"/>
      <c r="AD187" s="533"/>
      <c r="AE187" s="533"/>
      <c r="AF187" s="533"/>
      <c r="AG187" s="533"/>
      <c r="AH187" s="533"/>
      <c r="AI187" s="533"/>
      <c r="AJ187" s="533"/>
      <c r="AK187" s="533"/>
      <c r="AL187" s="533"/>
      <c r="AM187" s="534"/>
      <c r="AR187" s="243" t="s">
        <v>2607</v>
      </c>
      <c r="AS187" s="237" t="s">
        <v>2608</v>
      </c>
      <c r="BK187" s="225" t="s">
        <v>3932</v>
      </c>
      <c r="BL187" s="225" t="s">
        <v>170</v>
      </c>
      <c r="BM187" s="225" t="s">
        <v>5653</v>
      </c>
      <c r="BN187" s="225" t="s">
        <v>2613</v>
      </c>
      <c r="BO187" s="225" t="s">
        <v>3241</v>
      </c>
      <c r="BQ187" s="225" t="s">
        <v>2615</v>
      </c>
      <c r="BR187" s="225" t="s">
        <v>2612</v>
      </c>
      <c r="BS187" s="225" t="s">
        <v>3241</v>
      </c>
      <c r="CO187" s="203"/>
      <c r="CQ187" s="371" t="s">
        <v>2304</v>
      </c>
      <c r="CR187" s="402"/>
      <c r="CS187" s="399" t="s">
        <v>2306</v>
      </c>
      <c r="CT187" s="399"/>
      <c r="CU187" s="399"/>
      <c r="CV187" s="399"/>
      <c r="CW187" s="399"/>
      <c r="CX187" s="399"/>
      <c r="CY187" s="399"/>
      <c r="CZ187" s="399"/>
      <c r="DA187" s="399"/>
      <c r="DB187" s="399"/>
      <c r="DC187" s="399"/>
      <c r="DD187" s="399"/>
      <c r="DE187" s="399"/>
      <c r="DF187" s="399"/>
      <c r="DG187" s="399"/>
      <c r="DH187" s="399"/>
      <c r="DI187" s="399"/>
      <c r="DJ187" s="399"/>
      <c r="DK187" s="399"/>
      <c r="DL187" s="399"/>
      <c r="DM187" s="399"/>
      <c r="DN187" s="399"/>
      <c r="DO187" s="399"/>
      <c r="DP187" s="400"/>
      <c r="DQ187" s="287"/>
      <c r="DR187" s="209"/>
      <c r="DS187" s="209"/>
      <c r="DT187" s="104"/>
      <c r="DU187" s="104"/>
      <c r="DV187" s="104"/>
    </row>
    <row r="188" spans="3:126" ht="3" customHeight="1" thickBot="1">
      <c r="C188" s="86"/>
      <c r="D188" s="26"/>
      <c r="E188" s="26"/>
      <c r="F188" s="26"/>
      <c r="G188" s="26"/>
      <c r="H188" s="26"/>
      <c r="I188" s="26"/>
      <c r="J188" s="60"/>
      <c r="K188" s="16"/>
      <c r="L188" s="16"/>
      <c r="M188" s="16"/>
      <c r="N188" s="16"/>
      <c r="O188" s="16"/>
      <c r="P188" s="16"/>
      <c r="Q188" s="42"/>
      <c r="U188" s="535"/>
      <c r="V188" s="536"/>
      <c r="W188" s="536"/>
      <c r="X188" s="536"/>
      <c r="Y188" s="536"/>
      <c r="Z188" s="536"/>
      <c r="AA188" s="536"/>
      <c r="AB188" s="536"/>
      <c r="AC188" s="536"/>
      <c r="AD188" s="536"/>
      <c r="AE188" s="536"/>
      <c r="AF188" s="536"/>
      <c r="AG188" s="536"/>
      <c r="AH188" s="536"/>
      <c r="AI188" s="536"/>
      <c r="AJ188" s="536"/>
      <c r="AK188" s="536"/>
      <c r="AL188" s="536"/>
      <c r="AM188" s="537"/>
      <c r="AR188" s="273"/>
      <c r="AS188" s="236"/>
      <c r="CO188" s="203"/>
      <c r="CQ188" s="371"/>
      <c r="CR188" s="402"/>
      <c r="CS188" s="399"/>
      <c r="CT188" s="399"/>
      <c r="CU188" s="399"/>
      <c r="CV188" s="399"/>
      <c r="CW188" s="399"/>
      <c r="CX188" s="399"/>
      <c r="CY188" s="399"/>
      <c r="CZ188" s="399"/>
      <c r="DA188" s="399"/>
      <c r="DB188" s="399"/>
      <c r="DC188" s="399"/>
      <c r="DD188" s="399"/>
      <c r="DE188" s="399"/>
      <c r="DF188" s="399"/>
      <c r="DG188" s="399"/>
      <c r="DH188" s="399"/>
      <c r="DI188" s="399"/>
      <c r="DJ188" s="399"/>
      <c r="DK188" s="399"/>
      <c r="DL188" s="399"/>
      <c r="DM188" s="399"/>
      <c r="DN188" s="399"/>
      <c r="DO188" s="399"/>
      <c r="DP188" s="400"/>
      <c r="DQ188" s="287"/>
      <c r="DR188" s="209"/>
      <c r="DS188" s="209"/>
      <c r="DT188" s="104"/>
      <c r="DU188" s="104"/>
      <c r="DV188" s="104"/>
    </row>
    <row r="189" spans="3:126" ht="19.5" customHeight="1">
      <c r="C189" s="86"/>
      <c r="D189" s="473"/>
      <c r="E189" s="474"/>
      <c r="F189" s="474"/>
      <c r="G189" s="474"/>
      <c r="H189" s="475"/>
      <c r="I189" s="27" t="s">
        <v>4</v>
      </c>
      <c r="J189" s="60"/>
      <c r="K189" s="473"/>
      <c r="L189" s="474"/>
      <c r="M189" s="474"/>
      <c r="N189" s="474"/>
      <c r="O189" s="475"/>
      <c r="P189" s="17" t="s">
        <v>4</v>
      </c>
      <c r="Q189" s="42"/>
      <c r="U189" s="538"/>
      <c r="V189" s="539"/>
      <c r="W189" s="539"/>
      <c r="X189" s="539"/>
      <c r="Y189" s="539"/>
      <c r="Z189" s="539"/>
      <c r="AA189" s="539"/>
      <c r="AB189" s="539"/>
      <c r="AC189" s="539"/>
      <c r="AD189" s="539"/>
      <c r="AE189" s="539"/>
      <c r="AF189" s="539"/>
      <c r="AG189" s="539"/>
      <c r="AH189" s="539"/>
      <c r="AI189" s="539"/>
      <c r="AJ189" s="539"/>
      <c r="AK189" s="539"/>
      <c r="AL189" s="539"/>
      <c r="AM189" s="540"/>
      <c r="AR189" s="244">
        <f>O199+O208+AE224+AC232+AM232</f>
        <v>0</v>
      </c>
      <c r="AS189" s="238">
        <f>V199+AF208</f>
        <v>0</v>
      </c>
      <c r="BA189" s="188">
        <f>IF(AND(BF189=0,SUM(BK189:BP189)&gt;0),1,IF(AND($BA$186=1,D189&gt;0),2,IF($BA$186=1,3,"")))</f>
      </c>
      <c r="BB189" s="188">
        <f>IF(AND(BG189=0,SUM(BQ189:BV189)&gt;0),1,IF(AND($BA$186=1,K189&lt;&gt;""),2,IF($BA$186=1,3,"")))</f>
      </c>
      <c r="BF189" s="188">
        <f>IF(D189="",1,0)</f>
        <v>1</v>
      </c>
      <c r="BG189" s="188">
        <f>IF(K189="",1,0)</f>
        <v>1</v>
      </c>
      <c r="BK189" s="225">
        <f>IF(AND(BF189=0,$D$189&lt;AR189),1,0)</f>
        <v>0</v>
      </c>
      <c r="BL189" s="225">
        <f>IF(AND(AZ186=1,D189&lt;&gt;AR189),1,0)</f>
        <v>0</v>
      </c>
      <c r="BM189" s="225">
        <f>IF(D189&gt;100000,1,0)</f>
        <v>0</v>
      </c>
      <c r="BN189" s="225">
        <f>IF(D189&lt;MAX(K189,AR189,AS189),1,0)</f>
        <v>0</v>
      </c>
      <c r="BO189" s="225">
        <f>BC186</f>
        <v>1</v>
      </c>
      <c r="BQ189" s="225">
        <f>IF(AND(BF189=0,D189&lt;K189),1,0)</f>
        <v>0</v>
      </c>
      <c r="BR189" s="225">
        <f>IF(AND(BG189=0,K189&lt;AS189),1,0)</f>
        <v>0</v>
      </c>
      <c r="BS189" s="225">
        <f>BC186</f>
        <v>1</v>
      </c>
      <c r="CO189" s="203"/>
      <c r="CQ189" s="371"/>
      <c r="CR189" s="402"/>
      <c r="CS189" s="399"/>
      <c r="CT189" s="399"/>
      <c r="CU189" s="399"/>
      <c r="CV189" s="399"/>
      <c r="CW189" s="399"/>
      <c r="CX189" s="399"/>
      <c r="CY189" s="399"/>
      <c r="CZ189" s="399"/>
      <c r="DA189" s="399"/>
      <c r="DB189" s="399"/>
      <c r="DC189" s="399"/>
      <c r="DD189" s="399"/>
      <c r="DE189" s="399"/>
      <c r="DF189" s="399"/>
      <c r="DG189" s="399"/>
      <c r="DH189" s="399"/>
      <c r="DI189" s="399"/>
      <c r="DJ189" s="399"/>
      <c r="DK189" s="399"/>
      <c r="DL189" s="399"/>
      <c r="DM189" s="399"/>
      <c r="DN189" s="399"/>
      <c r="DO189" s="399"/>
      <c r="DP189" s="400"/>
      <c r="DQ189" s="287"/>
      <c r="DR189" s="209"/>
      <c r="DS189" s="209"/>
      <c r="DT189" s="104"/>
      <c r="DU189" s="104"/>
      <c r="DV189" s="104"/>
    </row>
    <row r="190" spans="3:126" ht="3" customHeight="1">
      <c r="C190" s="150"/>
      <c r="D190" s="46"/>
      <c r="E190" s="46"/>
      <c r="F190" s="46"/>
      <c r="G190" s="46"/>
      <c r="H190" s="46"/>
      <c r="I190" s="46"/>
      <c r="J190" s="107"/>
      <c r="K190" s="45"/>
      <c r="L190" s="45"/>
      <c r="M190" s="45"/>
      <c r="N190" s="45"/>
      <c r="O190" s="45"/>
      <c r="P190" s="45"/>
      <c r="Q190" s="47"/>
      <c r="CO190" s="203"/>
      <c r="CQ190" s="371"/>
      <c r="CR190" s="402"/>
      <c r="CS190" s="399"/>
      <c r="CT190" s="399"/>
      <c r="CU190" s="399"/>
      <c r="CV190" s="399"/>
      <c r="CW190" s="399"/>
      <c r="CX190" s="399"/>
      <c r="CY190" s="399"/>
      <c r="CZ190" s="399"/>
      <c r="DA190" s="399"/>
      <c r="DB190" s="399"/>
      <c r="DC190" s="399"/>
      <c r="DD190" s="399"/>
      <c r="DE190" s="399"/>
      <c r="DF190" s="399"/>
      <c r="DG190" s="399"/>
      <c r="DH190" s="399"/>
      <c r="DI190" s="399"/>
      <c r="DJ190" s="399"/>
      <c r="DK190" s="399"/>
      <c r="DL190" s="399"/>
      <c r="DM190" s="399"/>
      <c r="DN190" s="399"/>
      <c r="DO190" s="399"/>
      <c r="DP190" s="400"/>
      <c r="DQ190" s="287"/>
      <c r="DR190" s="209"/>
      <c r="DS190" s="209"/>
      <c r="DT190" s="104"/>
      <c r="DU190" s="104"/>
      <c r="DV190" s="104"/>
    </row>
    <row r="191" spans="20:126" ht="6.75" customHeight="1">
      <c r="T191" s="698">
        <f>IF(BK199=1,"→正規職員組合員対象数の内訳があいません",IF(BP186=1,"→組合員総数と下記区分での組合員数の計があいません",""))</f>
      </c>
      <c r="U191" s="698"/>
      <c r="V191" s="698"/>
      <c r="W191" s="698"/>
      <c r="X191" s="698"/>
      <c r="Y191" s="698"/>
      <c r="Z191" s="698"/>
      <c r="AA191" s="698"/>
      <c r="AB191" s="698"/>
      <c r="AC191" s="698"/>
      <c r="AD191" s="698"/>
      <c r="AE191" s="698"/>
      <c r="AF191" s="698"/>
      <c r="AG191" s="698"/>
      <c r="AH191" s="698"/>
      <c r="AI191" s="698"/>
      <c r="AJ191" s="698"/>
      <c r="AK191" s="698"/>
      <c r="AL191" s="698"/>
      <c r="AM191" s="698"/>
      <c r="AN191" s="698"/>
      <c r="AO191" s="698"/>
      <c r="AP191" s="698"/>
      <c r="AQ191" s="698"/>
      <c r="CO191" s="203"/>
      <c r="CQ191" s="371"/>
      <c r="CR191" s="402"/>
      <c r="CS191" s="399"/>
      <c r="CT191" s="399"/>
      <c r="CU191" s="399"/>
      <c r="CV191" s="399"/>
      <c r="CW191" s="399"/>
      <c r="CX191" s="399"/>
      <c r="CY191" s="399"/>
      <c r="CZ191" s="399"/>
      <c r="DA191" s="399"/>
      <c r="DB191" s="399"/>
      <c r="DC191" s="399"/>
      <c r="DD191" s="399"/>
      <c r="DE191" s="399"/>
      <c r="DF191" s="399"/>
      <c r="DG191" s="399"/>
      <c r="DH191" s="399"/>
      <c r="DI191" s="399"/>
      <c r="DJ191" s="399"/>
      <c r="DK191" s="399"/>
      <c r="DL191" s="399"/>
      <c r="DM191" s="399"/>
      <c r="DN191" s="399"/>
      <c r="DO191" s="399"/>
      <c r="DP191" s="400"/>
      <c r="DQ191" s="287"/>
      <c r="DR191" s="209"/>
      <c r="DS191" s="209"/>
      <c r="DT191" s="104"/>
      <c r="DU191" s="104"/>
      <c r="DV191" s="104"/>
    </row>
    <row r="192" spans="20:126" ht="3" customHeight="1">
      <c r="T192" s="698"/>
      <c r="U192" s="698"/>
      <c r="V192" s="698"/>
      <c r="W192" s="698"/>
      <c r="X192" s="698"/>
      <c r="Y192" s="698"/>
      <c r="Z192" s="698"/>
      <c r="AA192" s="698"/>
      <c r="AB192" s="698"/>
      <c r="AC192" s="698"/>
      <c r="AD192" s="698"/>
      <c r="AE192" s="698"/>
      <c r="AF192" s="698"/>
      <c r="AG192" s="698"/>
      <c r="AH192" s="698"/>
      <c r="AI192" s="698"/>
      <c r="AJ192" s="698"/>
      <c r="AK192" s="698"/>
      <c r="AL192" s="698"/>
      <c r="AM192" s="698"/>
      <c r="AN192" s="698"/>
      <c r="AO192" s="698"/>
      <c r="AP192" s="698"/>
      <c r="AQ192" s="698"/>
      <c r="CO192" s="203"/>
      <c r="CQ192" s="371"/>
      <c r="CR192" s="402"/>
      <c r="CS192" s="399"/>
      <c r="CT192" s="399"/>
      <c r="CU192" s="399"/>
      <c r="CV192" s="399"/>
      <c r="CW192" s="399"/>
      <c r="CX192" s="399"/>
      <c r="CY192" s="399"/>
      <c r="CZ192" s="399"/>
      <c r="DA192" s="399"/>
      <c r="DB192" s="399"/>
      <c r="DC192" s="399"/>
      <c r="DD192" s="399"/>
      <c r="DE192" s="399"/>
      <c r="DF192" s="399"/>
      <c r="DG192" s="399"/>
      <c r="DH192" s="399"/>
      <c r="DI192" s="399"/>
      <c r="DJ192" s="399"/>
      <c r="DK192" s="399"/>
      <c r="DL192" s="399"/>
      <c r="DM192" s="399"/>
      <c r="DN192" s="399"/>
      <c r="DO192" s="399"/>
      <c r="DP192" s="400"/>
      <c r="DQ192" s="287"/>
      <c r="DR192" s="209"/>
      <c r="DS192" s="209"/>
      <c r="DT192" s="104"/>
      <c r="DU192" s="104"/>
      <c r="DV192" s="104"/>
    </row>
    <row r="193" spans="5:126" ht="15" customHeight="1">
      <c r="E193" s="543" t="s">
        <v>13</v>
      </c>
      <c r="F193" s="543"/>
      <c r="G193" s="543"/>
      <c r="H193" s="543"/>
      <c r="I193" s="543"/>
      <c r="J193" s="543"/>
      <c r="K193" s="543"/>
      <c r="L193" s="543"/>
      <c r="M193" s="543"/>
      <c r="N193" s="543"/>
      <c r="O193" s="543"/>
      <c r="P193" s="543"/>
      <c r="Q193" s="543"/>
      <c r="R193" s="543"/>
      <c r="T193" s="698"/>
      <c r="U193" s="698"/>
      <c r="V193" s="698"/>
      <c r="W193" s="698"/>
      <c r="X193" s="698"/>
      <c r="Y193" s="698"/>
      <c r="Z193" s="698"/>
      <c r="AA193" s="698"/>
      <c r="AB193" s="698"/>
      <c r="AC193" s="698"/>
      <c r="AD193" s="698"/>
      <c r="AE193" s="698"/>
      <c r="AF193" s="698"/>
      <c r="AG193" s="698"/>
      <c r="AH193" s="698"/>
      <c r="AI193" s="698"/>
      <c r="AJ193" s="698"/>
      <c r="AK193" s="698"/>
      <c r="AL193" s="698"/>
      <c r="AM193" s="698"/>
      <c r="AN193" s="698"/>
      <c r="AO193" s="698"/>
      <c r="AP193" s="698"/>
      <c r="AQ193" s="698"/>
      <c r="CO193" s="203"/>
      <c r="CP193" s="239"/>
      <c r="CQ193" s="371"/>
      <c r="CR193" s="402"/>
      <c r="CS193" s="399"/>
      <c r="CT193" s="399"/>
      <c r="CU193" s="399"/>
      <c r="CV193" s="399"/>
      <c r="CW193" s="399"/>
      <c r="CX193" s="399"/>
      <c r="CY193" s="399"/>
      <c r="CZ193" s="399"/>
      <c r="DA193" s="399"/>
      <c r="DB193" s="399"/>
      <c r="DC193" s="399"/>
      <c r="DD193" s="399"/>
      <c r="DE193" s="399"/>
      <c r="DF193" s="399"/>
      <c r="DG193" s="399"/>
      <c r="DH193" s="399"/>
      <c r="DI193" s="399"/>
      <c r="DJ193" s="399"/>
      <c r="DK193" s="399"/>
      <c r="DL193" s="399"/>
      <c r="DM193" s="399"/>
      <c r="DN193" s="399"/>
      <c r="DO193" s="399"/>
      <c r="DP193" s="400"/>
      <c r="DQ193" s="287"/>
      <c r="DR193" s="209"/>
      <c r="DS193" s="209"/>
      <c r="DT193" s="104"/>
      <c r="DU193" s="104"/>
      <c r="DV193" s="104"/>
    </row>
    <row r="194" spans="93:126" ht="3" customHeight="1">
      <c r="CO194" s="203"/>
      <c r="CQ194" s="371"/>
      <c r="CR194" s="402"/>
      <c r="CS194" s="399"/>
      <c r="CT194" s="399"/>
      <c r="CU194" s="399"/>
      <c r="CV194" s="399"/>
      <c r="CW194" s="399"/>
      <c r="CX194" s="399"/>
      <c r="CY194" s="399"/>
      <c r="CZ194" s="399"/>
      <c r="DA194" s="399"/>
      <c r="DB194" s="399"/>
      <c r="DC194" s="399"/>
      <c r="DD194" s="399"/>
      <c r="DE194" s="399"/>
      <c r="DF194" s="399"/>
      <c r="DG194" s="399"/>
      <c r="DH194" s="399"/>
      <c r="DI194" s="399"/>
      <c r="DJ194" s="399"/>
      <c r="DK194" s="399"/>
      <c r="DL194" s="399"/>
      <c r="DM194" s="399"/>
      <c r="DN194" s="399"/>
      <c r="DO194" s="399"/>
      <c r="DP194" s="400"/>
      <c r="DQ194" s="287"/>
      <c r="DR194" s="209"/>
      <c r="DS194" s="209"/>
      <c r="DT194" s="104"/>
      <c r="DU194" s="104"/>
      <c r="DV194" s="104"/>
    </row>
    <row r="195" spans="7:126" ht="8.25" customHeight="1">
      <c r="G195" s="544" t="s">
        <v>1267</v>
      </c>
      <c r="H195" s="547" t="s">
        <v>16</v>
      </c>
      <c r="I195" s="547"/>
      <c r="J195" s="547"/>
      <c r="K195" s="547"/>
      <c r="L195" s="547"/>
      <c r="M195" s="547"/>
      <c r="N195" s="39"/>
      <c r="O195" s="39"/>
      <c r="P195" s="39"/>
      <c r="Q195" s="39"/>
      <c r="R195" s="39"/>
      <c r="S195" s="39"/>
      <c r="T195" s="39"/>
      <c r="U195" s="39"/>
      <c r="V195" s="39"/>
      <c r="W195" s="39"/>
      <c r="X195" s="39"/>
      <c r="Y195" s="39"/>
      <c r="Z195" s="39"/>
      <c r="AA195" s="39"/>
      <c r="AB195" s="39"/>
      <c r="AC195" s="39"/>
      <c r="AD195" s="39"/>
      <c r="AE195" s="39"/>
      <c r="AF195" s="39"/>
      <c r="AG195" s="39"/>
      <c r="AH195" s="40"/>
      <c r="AI195" s="135"/>
      <c r="AK195" s="429" t="s">
        <v>2435</v>
      </c>
      <c r="AL195" s="420" t="s">
        <v>21</v>
      </c>
      <c r="AM195" s="420"/>
      <c r="AN195" s="420"/>
      <c r="AO195" s="420"/>
      <c r="AP195" s="421"/>
      <c r="CO195" s="203"/>
      <c r="CQ195" s="371"/>
      <c r="CR195" s="402"/>
      <c r="CS195" s="399"/>
      <c r="CT195" s="399"/>
      <c r="CU195" s="399"/>
      <c r="CV195" s="399"/>
      <c r="CW195" s="399"/>
      <c r="CX195" s="399"/>
      <c r="CY195" s="399"/>
      <c r="CZ195" s="399"/>
      <c r="DA195" s="399"/>
      <c r="DB195" s="399"/>
      <c r="DC195" s="399"/>
      <c r="DD195" s="399"/>
      <c r="DE195" s="399"/>
      <c r="DF195" s="399"/>
      <c r="DG195" s="399"/>
      <c r="DH195" s="399"/>
      <c r="DI195" s="399"/>
      <c r="DJ195" s="399"/>
      <c r="DK195" s="399"/>
      <c r="DL195" s="399"/>
      <c r="DM195" s="399"/>
      <c r="DN195" s="399"/>
      <c r="DO195" s="399"/>
      <c r="DP195" s="400"/>
      <c r="DQ195" s="287"/>
      <c r="DR195" s="209"/>
      <c r="DS195" s="209"/>
      <c r="DT195" s="104"/>
      <c r="DU195" s="104"/>
      <c r="DV195" s="104"/>
    </row>
    <row r="196" spans="7:126" ht="13.5" customHeight="1">
      <c r="G196" s="545"/>
      <c r="H196" s="548"/>
      <c r="I196" s="548"/>
      <c r="J196" s="548"/>
      <c r="K196" s="548"/>
      <c r="L196" s="548"/>
      <c r="M196" s="548"/>
      <c r="N196" s="152" t="s">
        <v>1268</v>
      </c>
      <c r="O196" s="563" t="s">
        <v>17</v>
      </c>
      <c r="P196" s="563"/>
      <c r="Q196" s="563"/>
      <c r="R196" s="563"/>
      <c r="S196" s="563"/>
      <c r="T196" s="563"/>
      <c r="U196" s="563"/>
      <c r="V196" s="563"/>
      <c r="W196" s="563"/>
      <c r="X196" s="563"/>
      <c r="Y196" s="563"/>
      <c r="Z196" s="563"/>
      <c r="AA196" s="563"/>
      <c r="AB196" s="138" t="s">
        <v>1269</v>
      </c>
      <c r="AC196" s="564" t="s">
        <v>20</v>
      </c>
      <c r="AD196" s="564"/>
      <c r="AE196" s="564"/>
      <c r="AF196" s="564"/>
      <c r="AG196" s="564"/>
      <c r="AH196" s="565"/>
      <c r="AI196" s="135"/>
      <c r="AK196" s="430"/>
      <c r="AL196" s="422"/>
      <c r="AM196" s="422"/>
      <c r="AN196" s="422"/>
      <c r="AO196" s="422"/>
      <c r="AP196" s="423"/>
      <c r="CO196" s="203"/>
      <c r="CQ196" s="371"/>
      <c r="CR196" s="402"/>
      <c r="CS196" s="399"/>
      <c r="CT196" s="399"/>
      <c r="CU196" s="399"/>
      <c r="CV196" s="399"/>
      <c r="CW196" s="399"/>
      <c r="CX196" s="399"/>
      <c r="CY196" s="399"/>
      <c r="CZ196" s="399"/>
      <c r="DA196" s="399"/>
      <c r="DB196" s="399"/>
      <c r="DC196" s="399"/>
      <c r="DD196" s="399"/>
      <c r="DE196" s="399"/>
      <c r="DF196" s="399"/>
      <c r="DG196" s="399"/>
      <c r="DH196" s="399"/>
      <c r="DI196" s="399"/>
      <c r="DJ196" s="399"/>
      <c r="DK196" s="399"/>
      <c r="DL196" s="399"/>
      <c r="DM196" s="399"/>
      <c r="DN196" s="399"/>
      <c r="DO196" s="399"/>
      <c r="DP196" s="400"/>
      <c r="DQ196" s="287"/>
      <c r="DR196" s="209"/>
      <c r="DS196" s="209"/>
      <c r="DT196" s="104"/>
      <c r="DU196" s="104"/>
      <c r="DV196" s="104"/>
    </row>
    <row r="197" spans="7:126" ht="13.5" customHeight="1">
      <c r="G197" s="546"/>
      <c r="H197" s="549"/>
      <c r="I197" s="549"/>
      <c r="J197" s="549"/>
      <c r="K197" s="549"/>
      <c r="L197" s="549"/>
      <c r="M197" s="549"/>
      <c r="N197" s="153"/>
      <c r="O197" s="154"/>
      <c r="P197" s="154"/>
      <c r="Q197" s="154"/>
      <c r="R197" s="154"/>
      <c r="S197" s="154"/>
      <c r="T197" s="155"/>
      <c r="U197" s="141" t="s">
        <v>3935</v>
      </c>
      <c r="V197" s="541" t="s">
        <v>18</v>
      </c>
      <c r="W197" s="541"/>
      <c r="X197" s="541"/>
      <c r="Y197" s="541"/>
      <c r="Z197" s="541"/>
      <c r="AA197" s="541"/>
      <c r="AB197" s="140"/>
      <c r="AC197" s="566"/>
      <c r="AD197" s="566"/>
      <c r="AE197" s="566"/>
      <c r="AF197" s="566"/>
      <c r="AG197" s="566"/>
      <c r="AH197" s="567"/>
      <c r="AI197" s="135"/>
      <c r="AK197" s="431"/>
      <c r="AL197" s="424"/>
      <c r="AM197" s="424"/>
      <c r="AN197" s="424"/>
      <c r="AO197" s="424"/>
      <c r="AP197" s="425"/>
      <c r="AW197" s="225" t="s">
        <v>5649</v>
      </c>
      <c r="AX197" s="225" t="s">
        <v>1272</v>
      </c>
      <c r="AY197" s="225" t="s">
        <v>1619</v>
      </c>
      <c r="BK197" s="225" t="s">
        <v>5873</v>
      </c>
      <c r="BL197" s="225" t="s">
        <v>2613</v>
      </c>
      <c r="BM197" s="225" t="s">
        <v>2614</v>
      </c>
      <c r="BQ197" s="225" t="s">
        <v>5873</v>
      </c>
      <c r="BR197" s="225" t="s">
        <v>2613</v>
      </c>
      <c r="BS197" s="225" t="s">
        <v>2615</v>
      </c>
      <c r="BT197" s="225" t="s">
        <v>170</v>
      </c>
      <c r="BU197" s="225" t="s">
        <v>3241</v>
      </c>
      <c r="BW197" s="225" t="s">
        <v>2615</v>
      </c>
      <c r="BX197" s="225" t="s">
        <v>5874</v>
      </c>
      <c r="BY197" s="225" t="s">
        <v>3241</v>
      </c>
      <c r="CC197" s="225" t="s">
        <v>5873</v>
      </c>
      <c r="CD197" s="225" t="s">
        <v>2615</v>
      </c>
      <c r="CE197" s="225" t="s">
        <v>3241</v>
      </c>
      <c r="CI197" s="225" t="s">
        <v>3241</v>
      </c>
      <c r="CO197" s="203"/>
      <c r="CQ197" s="371"/>
      <c r="CR197" s="402"/>
      <c r="CS197" s="399"/>
      <c r="CT197" s="399"/>
      <c r="CU197" s="399"/>
      <c r="CV197" s="399"/>
      <c r="CW197" s="399"/>
      <c r="CX197" s="399"/>
      <c r="CY197" s="399"/>
      <c r="CZ197" s="399"/>
      <c r="DA197" s="399"/>
      <c r="DB197" s="399"/>
      <c r="DC197" s="399"/>
      <c r="DD197" s="399"/>
      <c r="DE197" s="399"/>
      <c r="DF197" s="399"/>
      <c r="DG197" s="399"/>
      <c r="DH197" s="399"/>
      <c r="DI197" s="399"/>
      <c r="DJ197" s="399"/>
      <c r="DK197" s="399"/>
      <c r="DL197" s="399"/>
      <c r="DM197" s="399"/>
      <c r="DN197" s="399"/>
      <c r="DO197" s="399"/>
      <c r="DP197" s="400"/>
      <c r="DQ197" s="287"/>
      <c r="DR197" s="209"/>
      <c r="DS197" s="209"/>
      <c r="DT197" s="104"/>
      <c r="DU197" s="104"/>
      <c r="DV197" s="104"/>
    </row>
    <row r="198" spans="7:126" ht="3" customHeight="1" thickBot="1">
      <c r="G198" s="41"/>
      <c r="H198" s="16"/>
      <c r="I198" s="16"/>
      <c r="J198" s="16"/>
      <c r="K198" s="16"/>
      <c r="L198" s="16"/>
      <c r="M198" s="16"/>
      <c r="N198" s="111"/>
      <c r="O198" s="26"/>
      <c r="P198" s="26"/>
      <c r="Q198" s="26"/>
      <c r="R198" s="26"/>
      <c r="S198" s="26"/>
      <c r="T198" s="26"/>
      <c r="U198" s="60"/>
      <c r="V198" s="16"/>
      <c r="W198" s="16"/>
      <c r="X198" s="16"/>
      <c r="Y198" s="16"/>
      <c r="Z198" s="16"/>
      <c r="AA198" s="16"/>
      <c r="AB198" s="60"/>
      <c r="AC198" s="16"/>
      <c r="AD198" s="16"/>
      <c r="AE198" s="16"/>
      <c r="AF198" s="16"/>
      <c r="AG198" s="16"/>
      <c r="AH198" s="42"/>
      <c r="AK198" s="41"/>
      <c r="AL198" s="18"/>
      <c r="AM198" s="18"/>
      <c r="AN198" s="16"/>
      <c r="AO198" s="63"/>
      <c r="AP198" s="274"/>
      <c r="CO198" s="203"/>
      <c r="CP198" s="229"/>
      <c r="CQ198" s="371"/>
      <c r="CR198" s="402"/>
      <c r="CS198" s="399"/>
      <c r="CT198" s="399"/>
      <c r="CU198" s="399"/>
      <c r="CV198" s="399"/>
      <c r="CW198" s="399"/>
      <c r="CX198" s="399"/>
      <c r="CY198" s="399"/>
      <c r="CZ198" s="399"/>
      <c r="DA198" s="399"/>
      <c r="DB198" s="399"/>
      <c r="DC198" s="399"/>
      <c r="DD198" s="399"/>
      <c r="DE198" s="399"/>
      <c r="DF198" s="399"/>
      <c r="DG198" s="399"/>
      <c r="DH198" s="399"/>
      <c r="DI198" s="399"/>
      <c r="DJ198" s="399"/>
      <c r="DK198" s="399"/>
      <c r="DL198" s="399"/>
      <c r="DM198" s="399"/>
      <c r="DN198" s="399"/>
      <c r="DO198" s="399"/>
      <c r="DP198" s="400"/>
      <c r="DQ198" s="235"/>
      <c r="DR198" s="209"/>
      <c r="DS198" s="209"/>
      <c r="DT198" s="104"/>
      <c r="DU198" s="104"/>
      <c r="DV198" s="104"/>
    </row>
    <row r="199" spans="7:126" ht="19.5" customHeight="1">
      <c r="G199" s="41"/>
      <c r="H199" s="473"/>
      <c r="I199" s="474"/>
      <c r="J199" s="474"/>
      <c r="K199" s="474"/>
      <c r="L199" s="475"/>
      <c r="M199" s="17" t="s">
        <v>4</v>
      </c>
      <c r="N199" s="111"/>
      <c r="O199" s="473"/>
      <c r="P199" s="474"/>
      <c r="Q199" s="474"/>
      <c r="R199" s="474"/>
      <c r="S199" s="475"/>
      <c r="T199" s="27" t="s">
        <v>4</v>
      </c>
      <c r="U199" s="60"/>
      <c r="V199" s="473"/>
      <c r="W199" s="474"/>
      <c r="X199" s="474"/>
      <c r="Y199" s="474"/>
      <c r="Z199" s="475"/>
      <c r="AA199" s="17" t="s">
        <v>4</v>
      </c>
      <c r="AB199" s="60"/>
      <c r="AC199" s="473"/>
      <c r="AD199" s="474"/>
      <c r="AE199" s="474"/>
      <c r="AF199" s="474"/>
      <c r="AG199" s="475"/>
      <c r="AH199" s="43" t="s">
        <v>4</v>
      </c>
      <c r="AK199" s="41"/>
      <c r="AL199" s="476"/>
      <c r="AM199" s="477"/>
      <c r="AN199" s="477"/>
      <c r="AO199" s="478"/>
      <c r="AP199" s="43" t="s">
        <v>4</v>
      </c>
      <c r="AW199" s="225">
        <f>MIN(IF(BF199=0,H199-AC199,100000),IF(BF189=0,D189-AR189+O199,100000))</f>
        <v>100000</v>
      </c>
      <c r="AX199" s="225">
        <f>MIN(IF(BF189=0,D189-AR189+O199,100000),IF(BF199=0,H199-AC199,100000),O199,IF(BG189=0,K189-AS189+V199,100000))</f>
        <v>100000</v>
      </c>
      <c r="AY199" s="225">
        <f>IF(BF199=0,H199-O199,1000000)</f>
        <v>1000000</v>
      </c>
      <c r="BA199" s="188">
        <f>IF(AND(BF199=0,SUM(BK199:BP199)&gt;0),1,IF(AND($BA$186=1,H199&gt;=0,BF199=0),2,IF($BA$186=1,3,"")))</f>
      </c>
      <c r="BB199" s="188">
        <f>IF(AND(BG199=0,SUM(BQ199:BV199)&gt;0),1,IF(AND($BA$186=1,O199&gt;=0,BG199=0),2,IF($BA$186=1,3,"")))</f>
      </c>
      <c r="BC199" s="188">
        <f>IF(AND(BH199=0,SUM(BW199:CB199)&gt;0),1,IF(AND($BA$186=1,V199&gt;=0,BH199=0),2,IF($BA$186=1,3,"")))</f>
      </c>
      <c r="BD199" s="188">
        <f>IF(AND(BI199=0,SUM(CC199:CH199)&gt;0),1,IF(AND($BA$186=1,AC199&gt;=0,BI199=0),2,IF($BA$186=1,3,"")))</f>
      </c>
      <c r="BE199" s="188">
        <f>IF(AND(BJ199=0,SUM(CI199:CL199)&gt;0),1,IF(AND($BA$186=1,AL199&gt;=0,BJ199=0),2,IF($BA$186=1,3,"")))</f>
      </c>
      <c r="BF199" s="188">
        <f>IF(H199="",1,0)</f>
        <v>1</v>
      </c>
      <c r="BG199" s="188">
        <f>IF(O199="",1,0)</f>
        <v>1</v>
      </c>
      <c r="BH199" s="188">
        <f>IF(V199="",1,0)</f>
        <v>1</v>
      </c>
      <c r="BI199" s="188">
        <f>IF(AC199="",1,0)</f>
        <v>1</v>
      </c>
      <c r="BJ199" s="188">
        <f>IF(AL199="",1,0)</f>
        <v>1</v>
      </c>
      <c r="BK199" s="349">
        <f>IF(AND(SUM(BF199+BG199+BI199)=0,H199&lt;&gt;O199+AC199),1,0)</f>
        <v>0</v>
      </c>
      <c r="BL199" s="225">
        <f>IF(H199&lt;MAX(O199+AC199,V199),1,0)</f>
        <v>0</v>
      </c>
      <c r="BM199" s="225">
        <f>BC186</f>
        <v>1</v>
      </c>
      <c r="BQ199" s="225">
        <f>BK199</f>
        <v>0</v>
      </c>
      <c r="BR199" s="225">
        <f>IF(O199&lt;V199,1,0)</f>
        <v>0</v>
      </c>
      <c r="BS199" s="225">
        <f>IF(AND(BF199=0,O199+AC199&gt;H199),1,0)</f>
        <v>0</v>
      </c>
      <c r="BT199" s="225">
        <f>MAX(BK189:BL189)</f>
        <v>0</v>
      </c>
      <c r="BU199" s="225">
        <f>BC186</f>
        <v>1</v>
      </c>
      <c r="BW199" s="225">
        <f>IF(AND(BF189+BG199+BF199&lt;3,V199&gt;MAX(D189,H199,O199)),1,0)</f>
        <v>0</v>
      </c>
      <c r="BX199" s="225">
        <f>BR189</f>
        <v>0</v>
      </c>
      <c r="BY199" s="225">
        <f>BC186</f>
        <v>1</v>
      </c>
      <c r="CC199" s="225">
        <f>BK199</f>
        <v>0</v>
      </c>
      <c r="CD199" s="225">
        <f>IF(AND(BF199=0,H199&lt;AC199+O199),1,0)</f>
        <v>0</v>
      </c>
      <c r="CE199" s="225">
        <f>BC186</f>
        <v>1</v>
      </c>
      <c r="CI199" s="225">
        <f>BC186</f>
        <v>1</v>
      </c>
      <c r="CO199" s="203"/>
      <c r="CP199" s="229"/>
      <c r="CQ199" s="371"/>
      <c r="CR199" s="402"/>
      <c r="CS199" s="399"/>
      <c r="CT199" s="399"/>
      <c r="CU199" s="399"/>
      <c r="CV199" s="399"/>
      <c r="CW199" s="399"/>
      <c r="CX199" s="399"/>
      <c r="CY199" s="399"/>
      <c r="CZ199" s="399"/>
      <c r="DA199" s="399"/>
      <c r="DB199" s="399"/>
      <c r="DC199" s="399"/>
      <c r="DD199" s="399"/>
      <c r="DE199" s="399"/>
      <c r="DF199" s="399"/>
      <c r="DG199" s="399"/>
      <c r="DH199" s="399"/>
      <c r="DI199" s="399"/>
      <c r="DJ199" s="399"/>
      <c r="DK199" s="399"/>
      <c r="DL199" s="399"/>
      <c r="DM199" s="399"/>
      <c r="DN199" s="399"/>
      <c r="DO199" s="399"/>
      <c r="DP199" s="400"/>
      <c r="DQ199" s="287"/>
      <c r="DR199" s="104"/>
      <c r="DS199" s="104"/>
      <c r="DT199" s="104"/>
      <c r="DU199" s="104"/>
      <c r="DV199" s="104"/>
    </row>
    <row r="200" spans="7:126" ht="3" customHeight="1">
      <c r="G200" s="44"/>
      <c r="H200" s="45"/>
      <c r="I200" s="45"/>
      <c r="J200" s="45"/>
      <c r="K200" s="45"/>
      <c r="L200" s="45"/>
      <c r="M200" s="45"/>
      <c r="N200" s="112"/>
      <c r="O200" s="46"/>
      <c r="P200" s="46"/>
      <c r="Q200" s="156"/>
      <c r="R200" s="46"/>
      <c r="S200" s="46"/>
      <c r="T200" s="46"/>
      <c r="U200" s="107"/>
      <c r="V200" s="45"/>
      <c r="W200" s="45"/>
      <c r="X200" s="45"/>
      <c r="Y200" s="45"/>
      <c r="Z200" s="45"/>
      <c r="AA200" s="45"/>
      <c r="AB200" s="107"/>
      <c r="AC200" s="45"/>
      <c r="AD200" s="45"/>
      <c r="AE200" s="45"/>
      <c r="AF200" s="45"/>
      <c r="AG200" s="45"/>
      <c r="AH200" s="47"/>
      <c r="AK200" s="44"/>
      <c r="AL200" s="45"/>
      <c r="AM200" s="45"/>
      <c r="AN200" s="45"/>
      <c r="AO200" s="34"/>
      <c r="AP200" s="35"/>
      <c r="CO200" s="203"/>
      <c r="CP200" s="229"/>
      <c r="CQ200" s="371"/>
      <c r="CR200" s="402"/>
      <c r="CS200" s="399"/>
      <c r="CT200" s="399"/>
      <c r="CU200" s="399"/>
      <c r="CV200" s="399"/>
      <c r="CW200" s="399"/>
      <c r="CX200" s="399"/>
      <c r="CY200" s="399"/>
      <c r="CZ200" s="399"/>
      <c r="DA200" s="399"/>
      <c r="DB200" s="399"/>
      <c r="DC200" s="399"/>
      <c r="DD200" s="399"/>
      <c r="DE200" s="399"/>
      <c r="DF200" s="399"/>
      <c r="DG200" s="399"/>
      <c r="DH200" s="399"/>
      <c r="DI200" s="399"/>
      <c r="DJ200" s="399"/>
      <c r="DK200" s="399"/>
      <c r="DL200" s="399"/>
      <c r="DM200" s="399"/>
      <c r="DN200" s="399"/>
      <c r="DO200" s="399"/>
      <c r="DP200" s="400"/>
      <c r="DQ200" s="287"/>
      <c r="DR200" s="104"/>
      <c r="DS200" s="104"/>
      <c r="DT200" s="104"/>
      <c r="DU200" s="104"/>
      <c r="DV200" s="104"/>
    </row>
    <row r="201" spans="93:126" ht="4.5" customHeight="1">
      <c r="CO201" s="203"/>
      <c r="CP201" s="229"/>
      <c r="CQ201" s="371"/>
      <c r="CR201" s="402"/>
      <c r="CS201" s="399"/>
      <c r="CT201" s="399"/>
      <c r="CU201" s="399"/>
      <c r="CV201" s="399"/>
      <c r="CW201" s="399"/>
      <c r="CX201" s="399"/>
      <c r="CY201" s="399"/>
      <c r="CZ201" s="399"/>
      <c r="DA201" s="399"/>
      <c r="DB201" s="399"/>
      <c r="DC201" s="399"/>
      <c r="DD201" s="399"/>
      <c r="DE201" s="399"/>
      <c r="DF201" s="399"/>
      <c r="DG201" s="399"/>
      <c r="DH201" s="399"/>
      <c r="DI201" s="399"/>
      <c r="DJ201" s="399"/>
      <c r="DK201" s="399"/>
      <c r="DL201" s="399"/>
      <c r="DM201" s="399"/>
      <c r="DN201" s="399"/>
      <c r="DO201" s="399"/>
      <c r="DP201" s="400"/>
      <c r="DQ201" s="287"/>
      <c r="DR201" s="104"/>
      <c r="DS201" s="104"/>
      <c r="DT201" s="104"/>
      <c r="DU201" s="104"/>
      <c r="DV201" s="104"/>
    </row>
    <row r="202" spans="93:126" ht="2.25" customHeight="1">
      <c r="CO202" s="283"/>
      <c r="CP202" s="284"/>
      <c r="CQ202" s="300"/>
      <c r="CR202" s="289"/>
      <c r="CS202" s="399"/>
      <c r="CT202" s="399"/>
      <c r="CU202" s="399"/>
      <c r="CV202" s="399"/>
      <c r="CW202" s="399"/>
      <c r="CX202" s="399"/>
      <c r="CY202" s="399"/>
      <c r="CZ202" s="399"/>
      <c r="DA202" s="399"/>
      <c r="DB202" s="399"/>
      <c r="DC202" s="399"/>
      <c r="DD202" s="399"/>
      <c r="DE202" s="399"/>
      <c r="DF202" s="399"/>
      <c r="DG202" s="399"/>
      <c r="DH202" s="399"/>
      <c r="DI202" s="399"/>
      <c r="DJ202" s="399"/>
      <c r="DK202" s="399"/>
      <c r="DL202" s="399"/>
      <c r="DM202" s="399"/>
      <c r="DN202" s="399"/>
      <c r="DO202" s="399"/>
      <c r="DP202" s="400"/>
      <c r="DQ202" s="104"/>
      <c r="DR202" s="104"/>
      <c r="DS202" s="104"/>
      <c r="DT202" s="104"/>
      <c r="DU202" s="104"/>
      <c r="DV202" s="104"/>
    </row>
    <row r="203" spans="5:126" ht="15" customHeight="1">
      <c r="E203" s="543" t="s">
        <v>2465</v>
      </c>
      <c r="F203" s="543"/>
      <c r="G203" s="543"/>
      <c r="H203" s="543"/>
      <c r="I203" s="543"/>
      <c r="J203" s="543"/>
      <c r="K203" s="543"/>
      <c r="L203" s="543"/>
      <c r="M203" s="543"/>
      <c r="N203" s="543"/>
      <c r="O203" s="543"/>
      <c r="P203" s="543"/>
      <c r="Q203" s="543"/>
      <c r="R203" s="543"/>
      <c r="S203" s="543"/>
      <c r="T203" s="543"/>
      <c r="U203" s="543"/>
      <c r="V203" s="543"/>
      <c r="W203" s="543"/>
      <c r="X203" s="543"/>
      <c r="Y203" s="543"/>
      <c r="Z203" s="543"/>
      <c r="AA203" s="543"/>
      <c r="AB203" s="543"/>
      <c r="AC203" s="543"/>
      <c r="AD203" s="543"/>
      <c r="AE203" s="543"/>
      <c r="AF203" s="543"/>
      <c r="AG203" s="543"/>
      <c r="CO203" s="283"/>
      <c r="CP203" s="284"/>
      <c r="CQ203" s="405" t="s">
        <v>2459</v>
      </c>
      <c r="CR203" s="406"/>
      <c r="CS203" s="406"/>
      <c r="CT203" s="406"/>
      <c r="CU203" s="406"/>
      <c r="CV203" s="406"/>
      <c r="CW203" s="406"/>
      <c r="CX203" s="406"/>
      <c r="CY203" s="406"/>
      <c r="CZ203" s="406"/>
      <c r="DA203" s="406"/>
      <c r="DB203" s="406"/>
      <c r="DC203" s="406"/>
      <c r="DD203" s="406"/>
      <c r="DE203" s="406"/>
      <c r="DF203" s="406"/>
      <c r="DG203" s="406"/>
      <c r="DH203" s="406"/>
      <c r="DI203" s="406"/>
      <c r="DJ203" s="406"/>
      <c r="DK203" s="406"/>
      <c r="DL203" s="406"/>
      <c r="DM203" s="406"/>
      <c r="DN203" s="406"/>
      <c r="DO203" s="406"/>
      <c r="DP203" s="407"/>
      <c r="DQ203" s="287"/>
      <c r="DR203" s="104"/>
      <c r="DS203" s="104"/>
      <c r="DT203" s="104"/>
      <c r="DU203" s="104"/>
      <c r="DV203" s="104"/>
    </row>
    <row r="204" spans="93:121" ht="3" customHeight="1">
      <c r="CO204" s="310"/>
      <c r="CP204" s="181"/>
      <c r="CQ204" s="405"/>
      <c r="CR204" s="406"/>
      <c r="CS204" s="406"/>
      <c r="CT204" s="406"/>
      <c r="CU204" s="406"/>
      <c r="CV204" s="406"/>
      <c r="CW204" s="406"/>
      <c r="CX204" s="406"/>
      <c r="CY204" s="406"/>
      <c r="CZ204" s="406"/>
      <c r="DA204" s="406"/>
      <c r="DB204" s="406"/>
      <c r="DC204" s="406"/>
      <c r="DD204" s="406"/>
      <c r="DE204" s="406"/>
      <c r="DF204" s="406"/>
      <c r="DG204" s="406"/>
      <c r="DH204" s="406"/>
      <c r="DI204" s="406"/>
      <c r="DJ204" s="406"/>
      <c r="DK204" s="406"/>
      <c r="DL204" s="406"/>
      <c r="DM204" s="406"/>
      <c r="DN204" s="406"/>
      <c r="DO204" s="406"/>
      <c r="DP204" s="407"/>
      <c r="DQ204" s="287"/>
    </row>
    <row r="205" spans="7:121" ht="18" customHeight="1">
      <c r="G205" s="115" t="s">
        <v>14</v>
      </c>
      <c r="H205" s="501" t="s">
        <v>3828</v>
      </c>
      <c r="I205" s="501"/>
      <c r="J205" s="501"/>
      <c r="K205" s="501"/>
      <c r="L205" s="501"/>
      <c r="M205" s="501"/>
      <c r="N205" s="501"/>
      <c r="O205" s="501"/>
      <c r="P205" s="501"/>
      <c r="Q205" s="501"/>
      <c r="R205" s="501"/>
      <c r="S205" s="501"/>
      <c r="T205" s="502"/>
      <c r="U205" s="135"/>
      <c r="V205" s="135"/>
      <c r="W205" s="135"/>
      <c r="X205" s="115" t="s">
        <v>1270</v>
      </c>
      <c r="Y205" s="501" t="s">
        <v>3815</v>
      </c>
      <c r="Z205" s="501"/>
      <c r="AA205" s="501"/>
      <c r="AB205" s="501"/>
      <c r="AC205" s="501"/>
      <c r="AD205" s="501"/>
      <c r="AE205" s="501"/>
      <c r="AF205" s="501"/>
      <c r="AG205" s="501"/>
      <c r="AH205" s="501"/>
      <c r="AI205" s="501"/>
      <c r="AJ205" s="501"/>
      <c r="AK205" s="502"/>
      <c r="AR205" s="225" t="s">
        <v>4947</v>
      </c>
      <c r="CO205" s="310"/>
      <c r="CP205" s="181"/>
      <c r="CQ205" s="296"/>
      <c r="CR205" s="297"/>
      <c r="CS205" s="399" t="s">
        <v>2307</v>
      </c>
      <c r="CT205" s="412"/>
      <c r="CU205" s="412"/>
      <c r="CV205" s="412"/>
      <c r="CW205" s="412"/>
      <c r="CX205" s="412"/>
      <c r="CY205" s="412"/>
      <c r="CZ205" s="412"/>
      <c r="DA205" s="412"/>
      <c r="DB205" s="412"/>
      <c r="DC205" s="412"/>
      <c r="DD205" s="412"/>
      <c r="DE205" s="412"/>
      <c r="DF205" s="412"/>
      <c r="DG205" s="412"/>
      <c r="DH205" s="412"/>
      <c r="DI205" s="412"/>
      <c r="DJ205" s="412"/>
      <c r="DK205" s="412"/>
      <c r="DL205" s="412"/>
      <c r="DM205" s="412"/>
      <c r="DN205" s="412"/>
      <c r="DO205" s="412"/>
      <c r="DP205" s="413"/>
      <c r="DQ205" s="287"/>
    </row>
    <row r="206" spans="7:121" ht="13.5" customHeight="1">
      <c r="G206" s="113"/>
      <c r="H206" s="114"/>
      <c r="I206" s="114"/>
      <c r="J206" s="114"/>
      <c r="K206" s="114"/>
      <c r="L206" s="114"/>
      <c r="M206" s="116"/>
      <c r="N206" s="157" t="s">
        <v>15</v>
      </c>
      <c r="O206" s="479" t="s">
        <v>3817</v>
      </c>
      <c r="P206" s="479"/>
      <c r="Q206" s="479"/>
      <c r="R206" s="479"/>
      <c r="S206" s="479"/>
      <c r="T206" s="480"/>
      <c r="U206" s="135"/>
      <c r="V206" s="135"/>
      <c r="W206" s="135"/>
      <c r="X206" s="113"/>
      <c r="Y206" s="114"/>
      <c r="Z206" s="114"/>
      <c r="AA206" s="114"/>
      <c r="AB206" s="114"/>
      <c r="AC206" s="114"/>
      <c r="AD206" s="116"/>
      <c r="AE206" s="141" t="s">
        <v>1271</v>
      </c>
      <c r="AF206" s="541" t="s">
        <v>3818</v>
      </c>
      <c r="AG206" s="541"/>
      <c r="AH206" s="541"/>
      <c r="AI206" s="541"/>
      <c r="AJ206" s="541"/>
      <c r="AK206" s="542"/>
      <c r="AR206" s="225">
        <f>IF(AND(H208+O208&gt;0,BA186=1),1,0)</f>
        <v>0</v>
      </c>
      <c r="AW206" s="225" t="s">
        <v>1909</v>
      </c>
      <c r="AX206" s="225" t="s">
        <v>1272</v>
      </c>
      <c r="BK206" s="225" t="s">
        <v>2613</v>
      </c>
      <c r="BL206" s="225" t="s">
        <v>3241</v>
      </c>
      <c r="BM206" s="225" t="s">
        <v>5580</v>
      </c>
      <c r="BQ206" s="225" t="s">
        <v>2615</v>
      </c>
      <c r="BR206" s="225" t="s">
        <v>448</v>
      </c>
      <c r="BS206" s="225" t="s">
        <v>2613</v>
      </c>
      <c r="BT206" s="225" t="s">
        <v>3241</v>
      </c>
      <c r="BU206" s="225" t="s">
        <v>5580</v>
      </c>
      <c r="BW206" s="225" t="s">
        <v>2615</v>
      </c>
      <c r="BX206" s="225" t="s">
        <v>2613</v>
      </c>
      <c r="BY206" s="225" t="s">
        <v>3241</v>
      </c>
      <c r="CC206" s="225" t="s">
        <v>2615</v>
      </c>
      <c r="CD206" s="225" t="s">
        <v>5874</v>
      </c>
      <c r="CE206" s="225" t="s">
        <v>3241</v>
      </c>
      <c r="CO206" s="310"/>
      <c r="CP206" s="181"/>
      <c r="CQ206" s="296"/>
      <c r="CR206" s="297"/>
      <c r="CS206" s="412"/>
      <c r="CT206" s="412"/>
      <c r="CU206" s="412"/>
      <c r="CV206" s="412"/>
      <c r="CW206" s="412"/>
      <c r="CX206" s="412"/>
      <c r="CY206" s="412"/>
      <c r="CZ206" s="412"/>
      <c r="DA206" s="412"/>
      <c r="DB206" s="412"/>
      <c r="DC206" s="412"/>
      <c r="DD206" s="412"/>
      <c r="DE206" s="412"/>
      <c r="DF206" s="412"/>
      <c r="DG206" s="412"/>
      <c r="DH206" s="412"/>
      <c r="DI206" s="412"/>
      <c r="DJ206" s="412"/>
      <c r="DK206" s="412"/>
      <c r="DL206" s="412"/>
      <c r="DM206" s="412"/>
      <c r="DN206" s="412"/>
      <c r="DO206" s="412"/>
      <c r="DP206" s="413"/>
      <c r="DQ206" s="104"/>
    </row>
    <row r="207" spans="7:121" ht="3" customHeight="1" thickBot="1">
      <c r="G207" s="41"/>
      <c r="H207" s="16"/>
      <c r="I207" s="16"/>
      <c r="J207" s="16"/>
      <c r="K207" s="16"/>
      <c r="L207" s="16"/>
      <c r="M207" s="16"/>
      <c r="N207" s="111"/>
      <c r="O207" s="26"/>
      <c r="P207" s="26"/>
      <c r="Q207" s="26"/>
      <c r="R207" s="26"/>
      <c r="S207" s="26"/>
      <c r="T207" s="108"/>
      <c r="X207" s="41"/>
      <c r="Y207" s="16"/>
      <c r="Z207" s="16"/>
      <c r="AA207" s="16"/>
      <c r="AB207" s="16"/>
      <c r="AC207" s="16"/>
      <c r="AD207" s="16"/>
      <c r="AE207" s="60"/>
      <c r="AF207" s="16"/>
      <c r="AG207" s="16"/>
      <c r="AH207" s="16"/>
      <c r="AI207" s="16"/>
      <c r="AJ207" s="16"/>
      <c r="AK207" s="42"/>
      <c r="CO207" s="203"/>
      <c r="CQ207" s="296"/>
      <c r="CR207" s="297"/>
      <c r="CS207" s="412"/>
      <c r="CT207" s="412"/>
      <c r="CU207" s="412"/>
      <c r="CV207" s="412"/>
      <c r="CW207" s="412"/>
      <c r="CX207" s="412"/>
      <c r="CY207" s="412"/>
      <c r="CZ207" s="412"/>
      <c r="DA207" s="412"/>
      <c r="DB207" s="412"/>
      <c r="DC207" s="412"/>
      <c r="DD207" s="412"/>
      <c r="DE207" s="412"/>
      <c r="DF207" s="412"/>
      <c r="DG207" s="412"/>
      <c r="DH207" s="412"/>
      <c r="DI207" s="412"/>
      <c r="DJ207" s="412"/>
      <c r="DK207" s="412"/>
      <c r="DL207" s="412"/>
      <c r="DM207" s="412"/>
      <c r="DN207" s="412"/>
      <c r="DO207" s="412"/>
      <c r="DP207" s="413"/>
      <c r="DQ207" s="104"/>
    </row>
    <row r="208" spans="7:121" ht="19.5" customHeight="1">
      <c r="G208" s="41"/>
      <c r="H208" s="473"/>
      <c r="I208" s="474"/>
      <c r="J208" s="474"/>
      <c r="K208" s="474"/>
      <c r="L208" s="475"/>
      <c r="M208" s="17" t="s">
        <v>4</v>
      </c>
      <c r="N208" s="111"/>
      <c r="O208" s="473"/>
      <c r="P208" s="474"/>
      <c r="Q208" s="474"/>
      <c r="R208" s="474"/>
      <c r="S208" s="475"/>
      <c r="T208" s="109" t="s">
        <v>4</v>
      </c>
      <c r="X208" s="41"/>
      <c r="Y208" s="473"/>
      <c r="Z208" s="474"/>
      <c r="AA208" s="474"/>
      <c r="AB208" s="474"/>
      <c r="AC208" s="475"/>
      <c r="AD208" s="17" t="s">
        <v>4</v>
      </c>
      <c r="AE208" s="60"/>
      <c r="AF208" s="473"/>
      <c r="AG208" s="474"/>
      <c r="AH208" s="474"/>
      <c r="AI208" s="474"/>
      <c r="AJ208" s="475"/>
      <c r="AK208" s="43" t="s">
        <v>4</v>
      </c>
      <c r="AW208" s="225">
        <f>MIN(IF(BF189=0,D189-AR189+O208,100000),H208)</f>
        <v>100000</v>
      </c>
      <c r="AX208" s="225">
        <f>MIN(IF(BG189=0,K189-AS189+AF208,100000),IF(BF189=0,D189-AR189+O208,100000),H208,O208,Y208)</f>
        <v>100000</v>
      </c>
      <c r="BA208" s="188">
        <f>IF(AND(BF208=0,SUM(BK208:BP208)&gt;0),1,IF(AND(BA186=1,H208&gt;=0,BF208=0),2,IF(BA186=1,3,"")))</f>
      </c>
      <c r="BB208" s="188">
        <f>IF(AND(BG208=0,SUM(BQ208:BV208)&gt;0),1,IF(AND(BA186=1,O208&gt;=0,BG208=0),2,IF(BA186=1,3,"")))</f>
      </c>
      <c r="BC208" s="188">
        <f>IF(AND(BH208=0,SUM(BW208:CB208)&gt;0),1,IF(AND(BA186=1,Y208&gt;=0,BH208=0),2,IF(AND(BA186=1,H208+O208&gt;0),3,"")))</f>
      </c>
      <c r="BD208" s="188">
        <f>IF(AND(BI208=0,SUM(CC208:CH208)&gt;0),1,IF(AND(BA186=1,AF208&gt;=0,BI208=0),2,IF(AND(BA186=1,H208+O208&gt;0),3,"")))</f>
      </c>
      <c r="BF208" s="188">
        <f>IF(H208="",1,0)</f>
        <v>1</v>
      </c>
      <c r="BG208" s="188">
        <f>IF(O208="",1,0)</f>
        <v>1</v>
      </c>
      <c r="BH208" s="188">
        <f>IF(Y208="",1,0)</f>
        <v>1</v>
      </c>
      <c r="BI208" s="188">
        <f>IF(AF208="",1,0)</f>
        <v>1</v>
      </c>
      <c r="BK208" s="225">
        <f>IF(H208&lt;MAX(O208,Y208,AF208,N215+X215+AH215),1,0)</f>
        <v>0</v>
      </c>
      <c r="BL208" s="225">
        <f>BC186</f>
        <v>1</v>
      </c>
      <c r="BM208" s="225">
        <f>BN215</f>
        <v>0</v>
      </c>
      <c r="BQ208" s="225">
        <f>IF(AND(BF208=0,O208&gt;H208),1,0)</f>
        <v>0</v>
      </c>
      <c r="BR208" s="225">
        <f>BT199</f>
        <v>0</v>
      </c>
      <c r="BS208" s="225">
        <f>IF(O208&lt;MAX(AF208,S215+AC215+AM215),1,0)</f>
        <v>0</v>
      </c>
      <c r="BT208" s="225">
        <f>BC186</f>
        <v>1</v>
      </c>
      <c r="BU208" s="225">
        <f>BS215</f>
        <v>0</v>
      </c>
      <c r="BW208" s="225">
        <f>IF(AND(BF208=0,Y208&gt;H208),1,0)</f>
        <v>0</v>
      </c>
      <c r="BX208" s="225">
        <f>IF(Y208&lt;AF208,1,0)</f>
        <v>0</v>
      </c>
      <c r="BY208" s="225">
        <f>BC186</f>
        <v>1</v>
      </c>
      <c r="CC208" s="225">
        <f>IF(AND(BF189+BG189+BF208+BG208+BH208&lt;5,AF208&gt;MIN(D189,K189,H208,O208,Y208)),1,0)</f>
        <v>0</v>
      </c>
      <c r="CD208" s="225">
        <f>BR189</f>
        <v>0</v>
      </c>
      <c r="CE208" s="225">
        <f>BC186</f>
        <v>1</v>
      </c>
      <c r="CO208" s="283"/>
      <c r="CP208" s="284"/>
      <c r="CQ208" s="405" t="s">
        <v>2472</v>
      </c>
      <c r="CR208" s="406"/>
      <c r="CS208" s="406"/>
      <c r="CT208" s="406"/>
      <c r="CU208" s="406"/>
      <c r="CV208" s="406"/>
      <c r="CW208" s="406"/>
      <c r="CX208" s="406"/>
      <c r="CY208" s="406"/>
      <c r="CZ208" s="406"/>
      <c r="DA208" s="406"/>
      <c r="DB208" s="406"/>
      <c r="DC208" s="406"/>
      <c r="DD208" s="406"/>
      <c r="DE208" s="406"/>
      <c r="DF208" s="406"/>
      <c r="DG208" s="406"/>
      <c r="DH208" s="406"/>
      <c r="DI208" s="406"/>
      <c r="DJ208" s="406"/>
      <c r="DK208" s="406"/>
      <c r="DL208" s="406"/>
      <c r="DM208" s="406"/>
      <c r="DN208" s="406"/>
      <c r="DO208" s="406"/>
      <c r="DP208" s="407"/>
      <c r="DQ208" s="256"/>
    </row>
    <row r="209" spans="7:121" ht="3" customHeight="1">
      <c r="G209" s="44"/>
      <c r="H209" s="45"/>
      <c r="I209" s="45"/>
      <c r="J209" s="45"/>
      <c r="K209" s="45"/>
      <c r="L209" s="45"/>
      <c r="M209" s="45"/>
      <c r="N209" s="112"/>
      <c r="O209" s="46"/>
      <c r="P209" s="46"/>
      <c r="Q209" s="46"/>
      <c r="R209" s="46"/>
      <c r="S209" s="46"/>
      <c r="T209" s="110"/>
      <c r="X209" s="44"/>
      <c r="Y209" s="45"/>
      <c r="Z209" s="45"/>
      <c r="AA209" s="45"/>
      <c r="AB209" s="45"/>
      <c r="AC209" s="45"/>
      <c r="AD209" s="45"/>
      <c r="AE209" s="107"/>
      <c r="AF209" s="45"/>
      <c r="AG209" s="45"/>
      <c r="AH209" s="45"/>
      <c r="AI209" s="45"/>
      <c r="AJ209" s="45"/>
      <c r="AK209" s="47"/>
      <c r="CO209" s="283"/>
      <c r="CP209" s="284"/>
      <c r="CQ209" s="312"/>
      <c r="CR209" s="313"/>
      <c r="CS209" s="399" t="s">
        <v>2470</v>
      </c>
      <c r="CT209" s="399"/>
      <c r="CU209" s="399"/>
      <c r="CV209" s="399"/>
      <c r="CW209" s="399"/>
      <c r="CX209" s="399"/>
      <c r="CY209" s="399"/>
      <c r="CZ209" s="399"/>
      <c r="DA209" s="399"/>
      <c r="DB209" s="399"/>
      <c r="DC209" s="399"/>
      <c r="DD209" s="399"/>
      <c r="DE209" s="399"/>
      <c r="DF209" s="399"/>
      <c r="DG209" s="399"/>
      <c r="DH209" s="399"/>
      <c r="DI209" s="399"/>
      <c r="DJ209" s="399"/>
      <c r="DK209" s="399"/>
      <c r="DL209" s="399"/>
      <c r="DM209" s="399"/>
      <c r="DN209" s="399"/>
      <c r="DO209" s="399"/>
      <c r="DP209" s="400"/>
      <c r="DQ209" s="256"/>
    </row>
    <row r="210" spans="7:121" ht="5.25" customHeight="1">
      <c r="G210" s="16"/>
      <c r="H210" s="16"/>
      <c r="I210" s="16"/>
      <c r="J210" s="16"/>
      <c r="K210" s="16"/>
      <c r="L210" s="16"/>
      <c r="M210" s="16"/>
      <c r="N210" s="16"/>
      <c r="O210" s="16"/>
      <c r="P210" s="16"/>
      <c r="Q210" s="16"/>
      <c r="R210" s="16"/>
      <c r="S210" s="16"/>
      <c r="T210" s="16"/>
      <c r="X210" s="16"/>
      <c r="Y210" s="16"/>
      <c r="Z210" s="16"/>
      <c r="AA210" s="16"/>
      <c r="AB210" s="16"/>
      <c r="AC210" s="16"/>
      <c r="AD210" s="16"/>
      <c r="AE210" s="16"/>
      <c r="AF210" s="16"/>
      <c r="AG210" s="16"/>
      <c r="AH210" s="16"/>
      <c r="AI210" s="16"/>
      <c r="AJ210" s="16"/>
      <c r="AK210" s="16"/>
      <c r="CO210" s="203"/>
      <c r="CQ210" s="290"/>
      <c r="CR210" s="288"/>
      <c r="CS210" s="399"/>
      <c r="CT210" s="399"/>
      <c r="CU210" s="399"/>
      <c r="CV210" s="399"/>
      <c r="CW210" s="399"/>
      <c r="CX210" s="399"/>
      <c r="CY210" s="399"/>
      <c r="CZ210" s="399"/>
      <c r="DA210" s="399"/>
      <c r="DB210" s="399"/>
      <c r="DC210" s="399"/>
      <c r="DD210" s="399"/>
      <c r="DE210" s="399"/>
      <c r="DF210" s="399"/>
      <c r="DG210" s="399"/>
      <c r="DH210" s="399"/>
      <c r="DI210" s="399"/>
      <c r="DJ210" s="399"/>
      <c r="DK210" s="399"/>
      <c r="DL210" s="399"/>
      <c r="DM210" s="399"/>
      <c r="DN210" s="399"/>
      <c r="DO210" s="399"/>
      <c r="DP210" s="400"/>
      <c r="DQ210" s="256"/>
    </row>
    <row r="211" spans="13:121" ht="15" customHeight="1">
      <c r="M211" s="428" t="s">
        <v>2318</v>
      </c>
      <c r="N211" s="428"/>
      <c r="O211" s="428"/>
      <c r="P211" s="428"/>
      <c r="Q211" s="428"/>
      <c r="R211" s="428"/>
      <c r="S211" s="428"/>
      <c r="T211" s="428"/>
      <c r="U211" s="428"/>
      <c r="V211" s="428"/>
      <c r="W211" s="428"/>
      <c r="X211" s="428"/>
      <c r="Y211" s="428"/>
      <c r="Z211" s="428"/>
      <c r="AA211" s="428"/>
      <c r="AB211" s="428"/>
      <c r="AC211" s="428"/>
      <c r="AD211" s="428"/>
      <c r="AE211" s="428"/>
      <c r="AF211" s="428"/>
      <c r="AG211" s="428"/>
      <c r="AH211" s="428"/>
      <c r="AI211" s="428"/>
      <c r="AJ211" s="428"/>
      <c r="AK211" s="428"/>
      <c r="AL211" s="428"/>
      <c r="AM211" s="428"/>
      <c r="AN211" s="428"/>
      <c r="AO211" s="428"/>
      <c r="AP211" s="428"/>
      <c r="CO211" s="203"/>
      <c r="CQ211" s="304"/>
      <c r="CR211" s="305"/>
      <c r="CS211" s="399"/>
      <c r="CT211" s="399"/>
      <c r="CU211" s="399"/>
      <c r="CV211" s="399"/>
      <c r="CW211" s="399"/>
      <c r="CX211" s="399"/>
      <c r="CY211" s="399"/>
      <c r="CZ211" s="399"/>
      <c r="DA211" s="399"/>
      <c r="DB211" s="399"/>
      <c r="DC211" s="399"/>
      <c r="DD211" s="399"/>
      <c r="DE211" s="399"/>
      <c r="DF211" s="399"/>
      <c r="DG211" s="399"/>
      <c r="DH211" s="399"/>
      <c r="DI211" s="399"/>
      <c r="DJ211" s="399"/>
      <c r="DK211" s="399"/>
      <c r="DL211" s="399"/>
      <c r="DM211" s="399"/>
      <c r="DN211" s="399"/>
      <c r="DO211" s="399"/>
      <c r="DP211" s="400"/>
      <c r="DQ211" s="104"/>
    </row>
    <row r="212" spans="13:121" ht="24.75" customHeight="1">
      <c r="M212" s="132" t="s">
        <v>4948</v>
      </c>
      <c r="N212" s="486" t="s">
        <v>5576</v>
      </c>
      <c r="O212" s="486"/>
      <c r="P212" s="486"/>
      <c r="Q212" s="486"/>
      <c r="R212" s="486"/>
      <c r="S212" s="486"/>
      <c r="T212" s="486"/>
      <c r="U212" s="486"/>
      <c r="V212" s="487"/>
      <c r="W212" s="279" t="s">
        <v>5577</v>
      </c>
      <c r="X212" s="485" t="s">
        <v>648</v>
      </c>
      <c r="Y212" s="486"/>
      <c r="Z212" s="486"/>
      <c r="AA212" s="486"/>
      <c r="AB212" s="486"/>
      <c r="AC212" s="486"/>
      <c r="AD212" s="486"/>
      <c r="AE212" s="486"/>
      <c r="AF212" s="487"/>
      <c r="AG212" s="280" t="s">
        <v>4949</v>
      </c>
      <c r="AH212" s="485" t="s">
        <v>647</v>
      </c>
      <c r="AI212" s="486"/>
      <c r="AJ212" s="486"/>
      <c r="AK212" s="486"/>
      <c r="AL212" s="486"/>
      <c r="AM212" s="486"/>
      <c r="AN212" s="486"/>
      <c r="AO212" s="486"/>
      <c r="AP212" s="487"/>
      <c r="AR212" s="243" t="s">
        <v>5581</v>
      </c>
      <c r="AS212" s="268"/>
      <c r="AT212" s="268"/>
      <c r="AU212" s="268"/>
      <c r="AV212" s="268"/>
      <c r="AW212" s="268"/>
      <c r="AX212" s="268"/>
      <c r="AY212" s="237">
        <f>IF(BF215+BH215+BJ215+BF208=0,1,0)</f>
        <v>0</v>
      </c>
      <c r="CO212" s="203"/>
      <c r="CQ212" s="391" t="s">
        <v>2471</v>
      </c>
      <c r="CR212" s="392"/>
      <c r="CS212" s="392"/>
      <c r="CT212" s="392"/>
      <c r="CU212" s="392"/>
      <c r="CV212" s="392"/>
      <c r="CW212" s="392"/>
      <c r="CX212" s="392"/>
      <c r="CY212" s="392"/>
      <c r="CZ212" s="392"/>
      <c r="DA212" s="392"/>
      <c r="DB212" s="392"/>
      <c r="DC212" s="392"/>
      <c r="DD212" s="392"/>
      <c r="DE212" s="392"/>
      <c r="DF212" s="392"/>
      <c r="DG212" s="392"/>
      <c r="DH212" s="392"/>
      <c r="DI212" s="392"/>
      <c r="DJ212" s="392"/>
      <c r="DK212" s="392"/>
      <c r="DL212" s="392"/>
      <c r="DM212" s="392"/>
      <c r="DN212" s="392"/>
      <c r="DO212" s="392"/>
      <c r="DP212" s="393"/>
      <c r="DQ212" s="104"/>
    </row>
    <row r="213" spans="13:121" ht="13.5" customHeight="1">
      <c r="M213" s="133"/>
      <c r="N213" s="127"/>
      <c r="O213" s="127"/>
      <c r="P213" s="127"/>
      <c r="Q213" s="127"/>
      <c r="R213" s="276" t="s">
        <v>4950</v>
      </c>
      <c r="S213" s="481" t="s">
        <v>3818</v>
      </c>
      <c r="T213" s="481"/>
      <c r="U213" s="481"/>
      <c r="V213" s="482"/>
      <c r="W213" s="133"/>
      <c r="X213" s="127"/>
      <c r="Y213" s="127"/>
      <c r="Z213" s="127"/>
      <c r="AA213" s="127"/>
      <c r="AB213" s="276" t="s">
        <v>5578</v>
      </c>
      <c r="AC213" s="481" t="s">
        <v>3818</v>
      </c>
      <c r="AD213" s="481"/>
      <c r="AE213" s="481"/>
      <c r="AF213" s="482"/>
      <c r="AG213" s="134"/>
      <c r="AH213" s="100"/>
      <c r="AI213" s="100"/>
      <c r="AJ213" s="100"/>
      <c r="AK213" s="100"/>
      <c r="AL213" s="276" t="s">
        <v>5579</v>
      </c>
      <c r="AM213" s="481" t="s">
        <v>3818</v>
      </c>
      <c r="AN213" s="481"/>
      <c r="AO213" s="481"/>
      <c r="AP213" s="482"/>
      <c r="AR213" s="244" t="s">
        <v>5583</v>
      </c>
      <c r="AS213" s="269"/>
      <c r="AT213" s="269"/>
      <c r="AU213" s="269"/>
      <c r="AV213" s="269"/>
      <c r="AW213" s="269"/>
      <c r="AX213" s="269"/>
      <c r="AY213" s="238">
        <f>IF(BG208+BG215+BI215+BF218=0,1,0)</f>
        <v>0</v>
      </c>
      <c r="BK213" s="225" t="s">
        <v>2614</v>
      </c>
      <c r="BL213" s="225" t="s">
        <v>2615</v>
      </c>
      <c r="BM213" s="225" t="s">
        <v>2613</v>
      </c>
      <c r="BN213" s="225" t="s">
        <v>5580</v>
      </c>
      <c r="BQ213" s="225" t="s">
        <v>2614</v>
      </c>
      <c r="BR213" s="225" t="s">
        <v>2615</v>
      </c>
      <c r="BS213" s="225" t="s">
        <v>5580</v>
      </c>
      <c r="BT213" s="225" t="s">
        <v>5582</v>
      </c>
      <c r="BW213" s="225" t="s">
        <v>2614</v>
      </c>
      <c r="BX213" s="225" t="s">
        <v>2615</v>
      </c>
      <c r="BY213" s="225" t="s">
        <v>2613</v>
      </c>
      <c r="BZ213" s="225" t="s">
        <v>5580</v>
      </c>
      <c r="CC213" s="225" t="s">
        <v>2614</v>
      </c>
      <c r="CD213" s="225" t="s">
        <v>2615</v>
      </c>
      <c r="CE213" s="225" t="s">
        <v>5580</v>
      </c>
      <c r="CF213" s="225" t="s">
        <v>5582</v>
      </c>
      <c r="CI213" s="225" t="s">
        <v>2614</v>
      </c>
      <c r="CJ213" s="225" t="s">
        <v>2615</v>
      </c>
      <c r="CK213" s="225" t="s">
        <v>2613</v>
      </c>
      <c r="CL213" s="225" t="s">
        <v>5580</v>
      </c>
      <c r="CO213" s="203"/>
      <c r="CQ213" s="290"/>
      <c r="CR213" s="288"/>
      <c r="CS213" s="408" t="s">
        <v>4956</v>
      </c>
      <c r="CT213" s="408"/>
      <c r="CU213" s="408"/>
      <c r="CV213" s="408"/>
      <c r="CW213" s="408"/>
      <c r="CX213" s="408"/>
      <c r="CY213" s="408"/>
      <c r="CZ213" s="408"/>
      <c r="DA213" s="408"/>
      <c r="DB213" s="408"/>
      <c r="DC213" s="408"/>
      <c r="DD213" s="408"/>
      <c r="DE213" s="408"/>
      <c r="DF213" s="408"/>
      <c r="DG213" s="408"/>
      <c r="DH213" s="408"/>
      <c r="DI213" s="408"/>
      <c r="DJ213" s="408"/>
      <c r="DK213" s="408"/>
      <c r="DL213" s="408"/>
      <c r="DM213" s="408"/>
      <c r="DN213" s="408"/>
      <c r="DO213" s="408"/>
      <c r="DP213" s="409"/>
      <c r="DQ213" s="104"/>
    </row>
    <row r="214" spans="6:121" ht="3" customHeight="1" thickBot="1">
      <c r="F214" s="326"/>
      <c r="G214" s="326"/>
      <c r="H214" s="326"/>
      <c r="I214" s="326"/>
      <c r="J214" s="326"/>
      <c r="K214" s="326"/>
      <c r="L214" s="327"/>
      <c r="M214" s="41"/>
      <c r="N214" s="16"/>
      <c r="O214" s="16"/>
      <c r="P214" s="16"/>
      <c r="Q214" s="16"/>
      <c r="R214" s="60"/>
      <c r="S214" s="16"/>
      <c r="T214" s="16"/>
      <c r="U214" s="16"/>
      <c r="V214" s="42"/>
      <c r="W214" s="41"/>
      <c r="X214" s="16"/>
      <c r="Y214" s="16"/>
      <c r="Z214" s="16"/>
      <c r="AA214" s="16"/>
      <c r="AB214" s="60"/>
      <c r="AC214" s="16"/>
      <c r="AD214" s="16"/>
      <c r="AE214" s="16"/>
      <c r="AF214" s="42"/>
      <c r="AG214" s="41"/>
      <c r="AH214" s="16"/>
      <c r="AI214" s="16"/>
      <c r="AJ214" s="16"/>
      <c r="AK214" s="16"/>
      <c r="AL214" s="60"/>
      <c r="AM214" s="16"/>
      <c r="AN214" s="16"/>
      <c r="AO214" s="16"/>
      <c r="AP214" s="42"/>
      <c r="CO214" s="203"/>
      <c r="CQ214" s="290"/>
      <c r="CR214" s="288"/>
      <c r="CS214" s="408"/>
      <c r="CT214" s="408"/>
      <c r="CU214" s="408"/>
      <c r="CV214" s="408"/>
      <c r="CW214" s="408"/>
      <c r="CX214" s="408"/>
      <c r="CY214" s="408"/>
      <c r="CZ214" s="408"/>
      <c r="DA214" s="408"/>
      <c r="DB214" s="408"/>
      <c r="DC214" s="408"/>
      <c r="DD214" s="408"/>
      <c r="DE214" s="408"/>
      <c r="DF214" s="408"/>
      <c r="DG214" s="408"/>
      <c r="DH214" s="408"/>
      <c r="DI214" s="408"/>
      <c r="DJ214" s="408"/>
      <c r="DK214" s="408"/>
      <c r="DL214" s="408"/>
      <c r="DM214" s="408"/>
      <c r="DN214" s="408"/>
      <c r="DO214" s="408"/>
      <c r="DP214" s="409"/>
      <c r="DQ214" s="104"/>
    </row>
    <row r="215" spans="6:121" ht="19.5" customHeight="1">
      <c r="F215" s="326"/>
      <c r="G215" s="326"/>
      <c r="H215" s="326"/>
      <c r="I215" s="326"/>
      <c r="J215" s="326"/>
      <c r="K215" s="326"/>
      <c r="L215" s="327"/>
      <c r="M215" s="41"/>
      <c r="N215" s="473"/>
      <c r="O215" s="474"/>
      <c r="P215" s="475"/>
      <c r="Q215" s="17" t="s">
        <v>4</v>
      </c>
      <c r="R215" s="60"/>
      <c r="S215" s="473"/>
      <c r="T215" s="474"/>
      <c r="U215" s="475"/>
      <c r="V215" s="43" t="s">
        <v>4</v>
      </c>
      <c r="W215" s="41"/>
      <c r="X215" s="473"/>
      <c r="Y215" s="474"/>
      <c r="Z215" s="475"/>
      <c r="AA215" s="17" t="s">
        <v>4</v>
      </c>
      <c r="AB215" s="60"/>
      <c r="AC215" s="473"/>
      <c r="AD215" s="474"/>
      <c r="AE215" s="475"/>
      <c r="AF215" s="43" t="s">
        <v>4</v>
      </c>
      <c r="AG215" s="41"/>
      <c r="AH215" s="473"/>
      <c r="AI215" s="474"/>
      <c r="AJ215" s="475"/>
      <c r="AK215" s="17" t="s">
        <v>4</v>
      </c>
      <c r="AL215" s="60"/>
      <c r="AM215" s="473"/>
      <c r="AN215" s="474"/>
      <c r="AO215" s="475"/>
      <c r="AP215" s="43" t="s">
        <v>4</v>
      </c>
      <c r="AT215" s="225" t="s">
        <v>5585</v>
      </c>
      <c r="AV215" s="225">
        <f>IF(BF208=0,H208-(N215+X215+AH215),100000)</f>
        <v>100000</v>
      </c>
      <c r="AW215" s="225" t="s">
        <v>5586</v>
      </c>
      <c r="AY215" s="225">
        <f>IF(BG208=0,O208-(S215+AC215+AM215),IF(BF189=0,D189-AR189-(S215+AC215+AM215),100000))</f>
        <v>100000</v>
      </c>
      <c r="BA215" s="188">
        <f>IF(AND(BF215=0,SUM(BK215:BP215)&gt;0),1,IF(BF215=0,2,IF(AND(H208+O208&gt;0,BA186=1),3,"")))</f>
      </c>
      <c r="BB215" s="188">
        <f>IF(AND(BG215=0,SUM(BQ215:BV215)&gt;0),1,IF(BG215=0,2,IF(AND(H208+O208&gt;0,BA186=1),3,"")))</f>
      </c>
      <c r="BC215" s="188">
        <f>IF(AND(BH215=0,SUM(BW215:CB215)&gt;0),1,IF(BH215=0,2,IF(AND(H208+O208&gt;0,BA186=1),3,"")))</f>
      </c>
      <c r="BD215" s="188">
        <f>IF(AND(BI215=0,SUM(CC215:CH215)&gt;0),1,IF(BI215=0,2,IF(AND(H208+O208&gt;0,BA186=1),3,"")))</f>
      </c>
      <c r="BE215" s="188">
        <f>IF(AND(BJ215=0,SUM(CI215:CN215)&gt;0),1,IF(BJ215=0,2,IF(AND(H208+O208&gt;0,BA186=1),3,"")))</f>
      </c>
      <c r="BF215" s="188">
        <f>IF(N215="",1,0)</f>
        <v>1</v>
      </c>
      <c r="BG215" s="188">
        <f>IF(S215="",1,0)</f>
        <v>1</v>
      </c>
      <c r="BH215" s="188">
        <f>IF(X215="",1,0)</f>
        <v>1</v>
      </c>
      <c r="BI215" s="188">
        <f>IF(AC215="",1,0)</f>
        <v>1</v>
      </c>
      <c r="BJ215" s="188">
        <f>IF(AH215="",1,0)</f>
        <v>1</v>
      </c>
      <c r="BK215" s="225">
        <f>$BC$186</f>
        <v>1</v>
      </c>
      <c r="BL215" s="225">
        <f>IF(AND(BF208=0,N215+X215+AH215&gt;H208),1,0)</f>
        <v>0</v>
      </c>
      <c r="BM215" s="225">
        <f>IF(N215&lt;S215,1,0)</f>
        <v>0</v>
      </c>
      <c r="BN215" s="225">
        <f>IF(AND(AY212=1,N215+X215+AH215&lt;&gt;H208),1,0)</f>
        <v>0</v>
      </c>
      <c r="BQ215" s="225">
        <f>$BC$186</f>
        <v>1</v>
      </c>
      <c r="BR215" s="225">
        <f>IF(AND(BF215=0,S215&gt;N215),1,0)</f>
        <v>0</v>
      </c>
      <c r="BS215" s="225">
        <f>IF(AND(AY213=1,S215+AC215+AM215&lt;&gt;O208),1,0)</f>
        <v>0</v>
      </c>
      <c r="BT215" s="225">
        <f>IF(OR(AND(BG208=0,S215+AC215+AM215&gt;O208),AND(BF189=0,BG208=1,S215+AC215+AM215&gt;D189-AR189),AND(BF208=0,S215+AC215+AM215&gt;H208)),1,0)</f>
        <v>0</v>
      </c>
      <c r="BW215" s="225">
        <f>$BC$186</f>
        <v>1</v>
      </c>
      <c r="BX215" s="225">
        <f>BL215</f>
        <v>0</v>
      </c>
      <c r="BY215" s="225">
        <f>IF(X215&lt;AC215,1,0)</f>
        <v>0</v>
      </c>
      <c r="BZ215" s="225">
        <f>BN215</f>
        <v>0</v>
      </c>
      <c r="CC215" s="225">
        <f>$BC$186</f>
        <v>1</v>
      </c>
      <c r="CD215" s="225">
        <f>IF(AND(BH215=0,AC215&gt;X215),1,0)</f>
        <v>0</v>
      </c>
      <c r="CE215" s="225">
        <f>BS215</f>
        <v>0</v>
      </c>
      <c r="CF215" s="225">
        <f>BT215</f>
        <v>0</v>
      </c>
      <c r="CI215" s="225">
        <f>$BC$186</f>
        <v>1</v>
      </c>
      <c r="CJ215" s="225">
        <f>BX215</f>
        <v>0</v>
      </c>
      <c r="CK215" s="225">
        <f>IF(AH215&lt;AM215,1,0)</f>
        <v>0</v>
      </c>
      <c r="CL215" s="225">
        <f>BZ215</f>
        <v>0</v>
      </c>
      <c r="CO215" s="203"/>
      <c r="CP215" s="295"/>
      <c r="CQ215" s="291"/>
      <c r="CR215" s="292"/>
      <c r="CS215" s="410"/>
      <c r="CT215" s="410"/>
      <c r="CU215" s="410"/>
      <c r="CV215" s="410"/>
      <c r="CW215" s="410"/>
      <c r="CX215" s="410"/>
      <c r="CY215" s="410"/>
      <c r="CZ215" s="410"/>
      <c r="DA215" s="410"/>
      <c r="DB215" s="410"/>
      <c r="DC215" s="410"/>
      <c r="DD215" s="410"/>
      <c r="DE215" s="410"/>
      <c r="DF215" s="410"/>
      <c r="DG215" s="410"/>
      <c r="DH215" s="410"/>
      <c r="DI215" s="410"/>
      <c r="DJ215" s="410"/>
      <c r="DK215" s="410"/>
      <c r="DL215" s="410"/>
      <c r="DM215" s="410"/>
      <c r="DN215" s="410"/>
      <c r="DO215" s="410"/>
      <c r="DP215" s="411"/>
      <c r="DQ215" s="104"/>
    </row>
    <row r="216" spans="6:121" ht="3" customHeight="1">
      <c r="F216" s="326"/>
      <c r="G216" s="326"/>
      <c r="H216" s="326"/>
      <c r="I216" s="326"/>
      <c r="J216" s="326"/>
      <c r="K216" s="326"/>
      <c r="L216" s="327"/>
      <c r="M216" s="44"/>
      <c r="N216" s="45"/>
      <c r="O216" s="45"/>
      <c r="P216" s="45"/>
      <c r="Q216" s="45"/>
      <c r="R216" s="107"/>
      <c r="S216" s="45"/>
      <c r="T216" s="45"/>
      <c r="U216" s="45"/>
      <c r="V216" s="47"/>
      <c r="W216" s="44"/>
      <c r="X216" s="45"/>
      <c r="Y216" s="45"/>
      <c r="Z216" s="45"/>
      <c r="AA216" s="45"/>
      <c r="AB216" s="107"/>
      <c r="AC216" s="45"/>
      <c r="AD216" s="45"/>
      <c r="AE216" s="45"/>
      <c r="AF216" s="47"/>
      <c r="AG216" s="44"/>
      <c r="AH216" s="45"/>
      <c r="AI216" s="45"/>
      <c r="AJ216" s="45"/>
      <c r="AK216" s="45"/>
      <c r="AL216" s="107"/>
      <c r="AM216" s="45"/>
      <c r="AN216" s="45"/>
      <c r="AO216" s="45"/>
      <c r="AP216" s="47"/>
      <c r="CO216" s="203"/>
      <c r="DQ216" s="104"/>
    </row>
    <row r="217" spans="47:126" ht="7.5" customHeight="1">
      <c r="AU217" s="225" t="s">
        <v>5584</v>
      </c>
      <c r="AX217" s="225" t="s">
        <v>1620</v>
      </c>
      <c r="BK217" s="225" t="s">
        <v>2614</v>
      </c>
      <c r="BL217" s="225" t="s">
        <v>2615</v>
      </c>
      <c r="BM217" s="225" t="s">
        <v>5580</v>
      </c>
      <c r="BN217" s="225" t="s">
        <v>5582</v>
      </c>
      <c r="CO217" s="203"/>
      <c r="DQ217" s="104"/>
      <c r="DR217" s="104"/>
      <c r="DS217" s="104"/>
      <c r="DT217" s="104"/>
      <c r="DU217" s="104"/>
      <c r="DV217" s="104"/>
    </row>
    <row r="218" spans="47:126" ht="2.25" customHeight="1">
      <c r="AU218" s="225">
        <f>AV215+N215</f>
        <v>100000</v>
      </c>
      <c r="AV218" s="225">
        <f>AV215+X215</f>
        <v>100000</v>
      </c>
      <c r="AW218" s="225">
        <f>AV215+AH215</f>
        <v>100000</v>
      </c>
      <c r="AX218" s="225">
        <f>MIN(AY215+S215,N215,AU218)</f>
        <v>100000</v>
      </c>
      <c r="AY218" s="225">
        <f>MIN(AY215+AC215,X215,AV218)</f>
        <v>100000</v>
      </c>
      <c r="AZ218" s="225">
        <f>MIN(AY215+AM215,AH215,AW218)</f>
        <v>100000</v>
      </c>
      <c r="BA218" s="188">
        <f>IF(AND(BF218=0,SUM(BK218:BP218)&gt;0),1,IF(BF218=0,2,IF(AND(H208+O208&gt;0,BA186=1),3,"")))</f>
      </c>
      <c r="BF218" s="188">
        <f>IF(AM215="",1,0)</f>
        <v>1</v>
      </c>
      <c r="BK218" s="225">
        <f>$BC$186</f>
        <v>1</v>
      </c>
      <c r="BL218" s="225">
        <f>IF(AND(BJ215=0,AM215&gt;AH215),1,0)</f>
        <v>0</v>
      </c>
      <c r="BM218" s="225">
        <f>BS215</f>
        <v>0</v>
      </c>
      <c r="BN218" s="225">
        <f>BT215</f>
        <v>0</v>
      </c>
      <c r="CO218" s="203"/>
      <c r="DQ218" s="104"/>
      <c r="DR218" s="104"/>
      <c r="DS218" s="104"/>
      <c r="DT218" s="104"/>
      <c r="DU218" s="104"/>
      <c r="DV218" s="104"/>
    </row>
    <row r="219" spans="5:126" ht="15.75" customHeight="1">
      <c r="E219" s="504" t="s">
        <v>279</v>
      </c>
      <c r="F219" s="504"/>
      <c r="G219" s="504"/>
      <c r="H219" s="504"/>
      <c r="I219" s="504"/>
      <c r="J219" s="504"/>
      <c r="K219" s="504"/>
      <c r="L219" s="504"/>
      <c r="M219" s="504"/>
      <c r="N219" s="504"/>
      <c r="O219" s="504"/>
      <c r="P219" s="504"/>
      <c r="Q219" s="504"/>
      <c r="R219" s="504"/>
      <c r="S219" s="504"/>
      <c r="T219" s="504"/>
      <c r="U219" s="504"/>
      <c r="V219" s="504"/>
      <c r="W219" s="504"/>
      <c r="X219" s="504"/>
      <c r="Y219" s="504"/>
      <c r="Z219" s="504"/>
      <c r="AA219" s="504"/>
      <c r="AB219" s="504"/>
      <c r="AC219" s="504"/>
      <c r="AD219" s="504"/>
      <c r="AE219" s="504"/>
      <c r="AF219" s="504"/>
      <c r="AG219" s="504"/>
      <c r="AH219" s="504"/>
      <c r="CO219" s="203"/>
      <c r="CP219" s="307" t="s">
        <v>2466</v>
      </c>
      <c r="DQ219" s="104"/>
      <c r="DR219" s="104"/>
      <c r="DS219" s="104"/>
      <c r="DT219" s="104"/>
      <c r="DU219" s="104"/>
      <c r="DV219" s="104"/>
    </row>
    <row r="220" spans="93:126" ht="3" customHeight="1">
      <c r="CO220" s="203"/>
      <c r="CQ220" s="235"/>
      <c r="CR220" s="235"/>
      <c r="CS220" s="235"/>
      <c r="CT220" s="235"/>
      <c r="CU220" s="235"/>
      <c r="CV220" s="235"/>
      <c r="CW220" s="235"/>
      <c r="CX220" s="235"/>
      <c r="CY220" s="235"/>
      <c r="CZ220" s="235"/>
      <c r="DA220" s="235"/>
      <c r="DB220" s="235"/>
      <c r="DC220" s="235"/>
      <c r="DD220" s="235"/>
      <c r="DE220" s="235"/>
      <c r="DF220" s="235"/>
      <c r="DG220" s="235"/>
      <c r="DH220" s="235"/>
      <c r="DI220" s="235"/>
      <c r="DJ220" s="235"/>
      <c r="DK220" s="235"/>
      <c r="DL220" s="235"/>
      <c r="DM220" s="235"/>
      <c r="DN220" s="235"/>
      <c r="DO220" s="235"/>
      <c r="DP220" s="235"/>
      <c r="DQ220" s="104"/>
      <c r="DR220" s="104"/>
      <c r="DS220" s="104"/>
      <c r="DT220" s="104"/>
      <c r="DU220" s="104"/>
      <c r="DV220" s="104"/>
    </row>
    <row r="221" spans="7:126" ht="13.5" customHeight="1">
      <c r="G221" s="495" t="s">
        <v>277</v>
      </c>
      <c r="H221" s="496"/>
      <c r="I221" s="496"/>
      <c r="J221" s="496"/>
      <c r="K221" s="496"/>
      <c r="L221" s="496"/>
      <c r="M221" s="496"/>
      <c r="N221" s="496"/>
      <c r="O221" s="496"/>
      <c r="P221" s="496"/>
      <c r="Q221" s="496"/>
      <c r="R221" s="496"/>
      <c r="S221" s="497"/>
      <c r="W221" s="115" t="s">
        <v>14</v>
      </c>
      <c r="X221" s="501" t="s">
        <v>278</v>
      </c>
      <c r="Y221" s="501"/>
      <c r="Z221" s="501"/>
      <c r="AA221" s="501"/>
      <c r="AB221" s="501"/>
      <c r="AC221" s="501"/>
      <c r="AD221" s="501"/>
      <c r="AE221" s="501"/>
      <c r="AF221" s="501"/>
      <c r="AG221" s="501"/>
      <c r="AH221" s="501"/>
      <c r="AI221" s="501"/>
      <c r="AJ221" s="502"/>
      <c r="CO221" s="203"/>
      <c r="CQ221" s="388" t="s">
        <v>4957</v>
      </c>
      <c r="CR221" s="389"/>
      <c r="CS221" s="389"/>
      <c r="CT221" s="389"/>
      <c r="CU221" s="389"/>
      <c r="CV221" s="389"/>
      <c r="CW221" s="389"/>
      <c r="CX221" s="389"/>
      <c r="CY221" s="389"/>
      <c r="CZ221" s="389"/>
      <c r="DA221" s="389"/>
      <c r="DB221" s="389"/>
      <c r="DC221" s="389"/>
      <c r="DD221" s="389"/>
      <c r="DE221" s="389"/>
      <c r="DF221" s="389"/>
      <c r="DG221" s="389"/>
      <c r="DH221" s="389"/>
      <c r="DI221" s="389"/>
      <c r="DJ221" s="389"/>
      <c r="DK221" s="389"/>
      <c r="DL221" s="389"/>
      <c r="DM221" s="389"/>
      <c r="DN221" s="389"/>
      <c r="DO221" s="389"/>
      <c r="DP221" s="390"/>
      <c r="DQ221" s="104"/>
      <c r="DR221" s="104"/>
      <c r="DS221" s="104"/>
      <c r="DT221" s="104"/>
      <c r="DU221" s="104"/>
      <c r="DV221" s="104"/>
    </row>
    <row r="222" spans="7:126" ht="13.5" customHeight="1">
      <c r="G222" s="498"/>
      <c r="H222" s="499"/>
      <c r="I222" s="499"/>
      <c r="J222" s="499"/>
      <c r="K222" s="499"/>
      <c r="L222" s="499"/>
      <c r="M222" s="499"/>
      <c r="N222" s="499"/>
      <c r="O222" s="499"/>
      <c r="P222" s="499"/>
      <c r="Q222" s="499"/>
      <c r="R222" s="499"/>
      <c r="S222" s="500"/>
      <c r="W222" s="113"/>
      <c r="X222" s="114"/>
      <c r="Y222" s="114"/>
      <c r="Z222" s="114"/>
      <c r="AA222" s="114"/>
      <c r="AB222" s="114"/>
      <c r="AC222" s="116"/>
      <c r="AD222" s="157" t="s">
        <v>15</v>
      </c>
      <c r="AE222" s="479" t="s">
        <v>3817</v>
      </c>
      <c r="AF222" s="479"/>
      <c r="AG222" s="479"/>
      <c r="AH222" s="479"/>
      <c r="AI222" s="479"/>
      <c r="AJ222" s="480"/>
      <c r="AW222" s="225" t="s">
        <v>5648</v>
      </c>
      <c r="BQ222" s="225" t="s">
        <v>449</v>
      </c>
      <c r="BR222" s="225" t="s">
        <v>3241</v>
      </c>
      <c r="BW222" s="225" t="s">
        <v>450</v>
      </c>
      <c r="BX222" s="225" t="s">
        <v>448</v>
      </c>
      <c r="BY222" s="225" t="s">
        <v>3241</v>
      </c>
      <c r="CO222" s="203"/>
      <c r="CQ222" s="394"/>
      <c r="CR222" s="395"/>
      <c r="CS222" s="395"/>
      <c r="CT222" s="395"/>
      <c r="CU222" s="395"/>
      <c r="CV222" s="395"/>
      <c r="CW222" s="395"/>
      <c r="CX222" s="395"/>
      <c r="CY222" s="395"/>
      <c r="CZ222" s="395"/>
      <c r="DA222" s="395"/>
      <c r="DB222" s="395"/>
      <c r="DC222" s="395"/>
      <c r="DD222" s="395"/>
      <c r="DE222" s="395"/>
      <c r="DF222" s="395"/>
      <c r="DG222" s="395"/>
      <c r="DH222" s="395"/>
      <c r="DI222" s="395"/>
      <c r="DJ222" s="395"/>
      <c r="DK222" s="395"/>
      <c r="DL222" s="395"/>
      <c r="DM222" s="395"/>
      <c r="DN222" s="395"/>
      <c r="DO222" s="395"/>
      <c r="DP222" s="396"/>
      <c r="DQ222" s="104"/>
      <c r="DR222" s="104"/>
      <c r="DS222" s="104"/>
      <c r="DT222" s="104"/>
      <c r="DU222" s="104"/>
      <c r="DV222" s="104"/>
    </row>
    <row r="223" spans="7:126" ht="3" customHeight="1" thickBot="1">
      <c r="G223" s="147"/>
      <c r="H223" s="147"/>
      <c r="I223" s="147"/>
      <c r="J223" s="147"/>
      <c r="K223" s="147"/>
      <c r="L223" s="147"/>
      <c r="M223" s="147"/>
      <c r="N223" s="147"/>
      <c r="O223" s="147"/>
      <c r="P223" s="147"/>
      <c r="Q223" s="147"/>
      <c r="R223" s="147"/>
      <c r="S223" s="147"/>
      <c r="W223" s="41"/>
      <c r="X223" s="16"/>
      <c r="Y223" s="16"/>
      <c r="Z223" s="16"/>
      <c r="AA223" s="16"/>
      <c r="AB223" s="16"/>
      <c r="AC223" s="16"/>
      <c r="AD223" s="111"/>
      <c r="AE223" s="26"/>
      <c r="AF223" s="26"/>
      <c r="AG223" s="26"/>
      <c r="AH223" s="26"/>
      <c r="AI223" s="26"/>
      <c r="AJ223" s="108"/>
      <c r="CO223" s="203"/>
      <c r="CQ223" s="306"/>
      <c r="CR223" s="306"/>
      <c r="CS223" s="306"/>
      <c r="CT223" s="306"/>
      <c r="CU223" s="306"/>
      <c r="CV223" s="306"/>
      <c r="CW223" s="306"/>
      <c r="CX223" s="306"/>
      <c r="CY223" s="306"/>
      <c r="CZ223" s="306"/>
      <c r="DA223" s="306"/>
      <c r="DB223" s="306"/>
      <c r="DC223" s="306"/>
      <c r="DD223" s="306"/>
      <c r="DE223" s="306"/>
      <c r="DF223" s="306"/>
      <c r="DG223" s="306"/>
      <c r="DH223" s="306"/>
      <c r="DI223" s="306"/>
      <c r="DJ223" s="306"/>
      <c r="DK223" s="306"/>
      <c r="DL223" s="306"/>
      <c r="DM223" s="306"/>
      <c r="DN223" s="306"/>
      <c r="DO223" s="306"/>
      <c r="DP223" s="306"/>
      <c r="DQ223" s="104"/>
      <c r="DR223" s="104"/>
      <c r="DS223" s="104"/>
      <c r="DT223" s="104"/>
      <c r="DU223" s="104"/>
      <c r="DV223" s="104"/>
    </row>
    <row r="224" spans="7:126" ht="19.5" customHeight="1">
      <c r="G224" s="16"/>
      <c r="H224" s="16"/>
      <c r="I224" s="16"/>
      <c r="J224" s="16"/>
      <c r="K224" s="16"/>
      <c r="L224" s="16"/>
      <c r="M224" s="16"/>
      <c r="N224" s="16"/>
      <c r="O224" s="16"/>
      <c r="P224" s="16"/>
      <c r="Q224" s="16"/>
      <c r="R224" s="16"/>
      <c r="S224" s="16"/>
      <c r="W224" s="41"/>
      <c r="X224" s="473"/>
      <c r="Y224" s="474"/>
      <c r="Z224" s="474"/>
      <c r="AA224" s="474"/>
      <c r="AB224" s="475"/>
      <c r="AC224" s="17" t="s">
        <v>4</v>
      </c>
      <c r="AD224" s="111"/>
      <c r="AE224" s="473"/>
      <c r="AF224" s="474"/>
      <c r="AG224" s="474"/>
      <c r="AH224" s="474"/>
      <c r="AI224" s="475"/>
      <c r="AJ224" s="109" t="s">
        <v>4</v>
      </c>
      <c r="AS224" s="205">
        <v>0</v>
      </c>
      <c r="AW224" s="225">
        <f>MIN(IF(BF189=0,D189-AR189+AE224,100000),X224)</f>
        <v>100000</v>
      </c>
      <c r="BA224" s="188">
        <f>IF(SUM(BK224:BP224)&gt;0,1,IF(AND(BA186=1,AS224&gt;0),2,IF(BA186=1,3,"")))</f>
      </c>
      <c r="BB224" s="188">
        <f>IF(AND(BF224=0,SUM(BQ224:BV224)&gt;0),1,IF(AND(BA186=1,X224&gt;=0,BF224=0),2,IF(AND(BA186=1,AS224=2),3,"")))</f>
      </c>
      <c r="BC224" s="188">
        <f>IF(AND(BG224=0,SUM(BW224:CB224)&gt;0),1,IF(AND(BA186=1,AE224&gt;=0,BG224=0),2,IF(AND(BA186=1,AS224=2),3,"")))</f>
      </c>
      <c r="BF224" s="188">
        <f>IF(X224="",1,0)</f>
        <v>1</v>
      </c>
      <c r="BG224" s="188">
        <f>IF(AE224="",1,0)</f>
        <v>1</v>
      </c>
      <c r="BQ224" s="225">
        <f>IF(X224&lt;MAX(0,AE224),1,0)</f>
        <v>0</v>
      </c>
      <c r="BR224" s="225">
        <f>IF(OR(AS224&lt;&gt;2,BA186=0),1,0)</f>
        <v>1</v>
      </c>
      <c r="BW224" s="225">
        <f>IF(AND(BF224=0,AE224&gt;X224),1,0)</f>
        <v>0</v>
      </c>
      <c r="BX224" s="225">
        <f>BT199</f>
        <v>0</v>
      </c>
      <c r="BY224" s="225">
        <f>BC186</f>
        <v>1</v>
      </c>
      <c r="CO224" s="203"/>
      <c r="DQ224" s="104"/>
      <c r="DR224" s="104"/>
      <c r="DS224" s="104"/>
      <c r="DT224" s="104"/>
      <c r="DU224" s="104"/>
      <c r="DV224" s="104"/>
    </row>
    <row r="225" spans="7:126" ht="3" customHeight="1">
      <c r="G225" s="16"/>
      <c r="H225" s="16"/>
      <c r="I225" s="16"/>
      <c r="J225" s="16"/>
      <c r="K225" s="16"/>
      <c r="L225" s="16"/>
      <c r="M225" s="16"/>
      <c r="N225" s="16"/>
      <c r="O225" s="16"/>
      <c r="P225" s="16"/>
      <c r="Q225" s="16"/>
      <c r="R225" s="16"/>
      <c r="S225" s="16"/>
      <c r="W225" s="44"/>
      <c r="X225" s="45"/>
      <c r="Y225" s="45"/>
      <c r="Z225" s="45"/>
      <c r="AA225" s="45"/>
      <c r="AB225" s="45"/>
      <c r="AC225" s="45"/>
      <c r="AD225" s="112"/>
      <c r="AE225" s="46"/>
      <c r="AF225" s="46"/>
      <c r="AG225" s="46"/>
      <c r="AH225" s="46"/>
      <c r="AI225" s="46"/>
      <c r="AJ225" s="110"/>
      <c r="CO225" s="203"/>
      <c r="DQ225" s="104"/>
      <c r="DR225" s="104"/>
      <c r="DS225" s="104"/>
      <c r="DT225" s="104"/>
      <c r="DU225" s="104"/>
      <c r="DV225" s="104"/>
    </row>
    <row r="226" spans="93:126" ht="4.5" customHeight="1">
      <c r="CO226" s="203"/>
      <c r="DQ226" s="104"/>
      <c r="DR226" s="104"/>
      <c r="DS226" s="104"/>
      <c r="DT226" s="104"/>
      <c r="DU226" s="104"/>
      <c r="DV226" s="104"/>
    </row>
    <row r="227" spans="5:126" ht="15" customHeight="1">
      <c r="E227" s="504" t="s">
        <v>3825</v>
      </c>
      <c r="F227" s="504"/>
      <c r="G227" s="504"/>
      <c r="H227" s="504"/>
      <c r="I227" s="504"/>
      <c r="J227" s="504"/>
      <c r="K227" s="504"/>
      <c r="L227" s="504"/>
      <c r="M227" s="504"/>
      <c r="N227" s="504"/>
      <c r="O227" s="504"/>
      <c r="P227" s="504"/>
      <c r="Q227" s="504"/>
      <c r="R227" s="504"/>
      <c r="S227" s="504"/>
      <c r="T227" s="504"/>
      <c r="U227" s="504"/>
      <c r="V227" s="504"/>
      <c r="W227" s="504"/>
      <c r="X227" s="504"/>
      <c r="Y227" s="504"/>
      <c r="Z227" s="504"/>
      <c r="AA227" s="504"/>
      <c r="AB227" s="504"/>
      <c r="AC227" s="504"/>
      <c r="AD227" s="504"/>
      <c r="AE227" s="504"/>
      <c r="AF227" s="504"/>
      <c r="AG227" s="504"/>
      <c r="AH227" s="504"/>
      <c r="AI227" s="504"/>
      <c r="CO227" s="203"/>
      <c r="CP227" s="307" t="s">
        <v>2473</v>
      </c>
      <c r="DQ227" s="104"/>
      <c r="DR227" s="104"/>
      <c r="DS227" s="104"/>
      <c r="DT227" s="104"/>
      <c r="DU227" s="104"/>
      <c r="DV227" s="104"/>
    </row>
    <row r="228" spans="93:126" ht="3" customHeight="1">
      <c r="CO228" s="203"/>
      <c r="DQ228" s="104"/>
      <c r="DR228" s="104"/>
      <c r="DS228" s="104"/>
      <c r="DT228" s="104"/>
      <c r="DU228" s="104"/>
      <c r="DV228" s="104"/>
    </row>
    <row r="229" spans="7:126" ht="13.5" customHeight="1">
      <c r="G229" s="495" t="s">
        <v>3820</v>
      </c>
      <c r="H229" s="496"/>
      <c r="I229" s="496"/>
      <c r="J229" s="496"/>
      <c r="K229" s="496"/>
      <c r="L229" s="496"/>
      <c r="M229" s="496"/>
      <c r="N229" s="496"/>
      <c r="O229" s="496"/>
      <c r="P229" s="496"/>
      <c r="Q229" s="496"/>
      <c r="R229" s="496"/>
      <c r="S229" s="497"/>
      <c r="W229" s="137" t="s">
        <v>14</v>
      </c>
      <c r="X229" s="501" t="s">
        <v>3821</v>
      </c>
      <c r="Y229" s="501"/>
      <c r="Z229" s="501"/>
      <c r="AA229" s="501"/>
      <c r="AB229" s="501"/>
      <c r="AC229" s="501"/>
      <c r="AD229" s="501"/>
      <c r="AE229" s="501"/>
      <c r="AF229" s="502"/>
      <c r="AG229" s="137" t="s">
        <v>3823</v>
      </c>
      <c r="AH229" s="501" t="s">
        <v>3822</v>
      </c>
      <c r="AI229" s="501"/>
      <c r="AJ229" s="501"/>
      <c r="AK229" s="501"/>
      <c r="AL229" s="501"/>
      <c r="AM229" s="501"/>
      <c r="AN229" s="501"/>
      <c r="AO229" s="501"/>
      <c r="AP229" s="502"/>
      <c r="CO229" s="203"/>
      <c r="CQ229" s="388" t="s">
        <v>2627</v>
      </c>
      <c r="CR229" s="389"/>
      <c r="CS229" s="389"/>
      <c r="CT229" s="389"/>
      <c r="CU229" s="389"/>
      <c r="CV229" s="389"/>
      <c r="CW229" s="389"/>
      <c r="CX229" s="389"/>
      <c r="CY229" s="389"/>
      <c r="CZ229" s="389"/>
      <c r="DA229" s="389"/>
      <c r="DB229" s="389"/>
      <c r="DC229" s="389"/>
      <c r="DD229" s="389"/>
      <c r="DE229" s="389"/>
      <c r="DF229" s="389"/>
      <c r="DG229" s="389"/>
      <c r="DH229" s="389"/>
      <c r="DI229" s="389"/>
      <c r="DJ229" s="389"/>
      <c r="DK229" s="389"/>
      <c r="DL229" s="389"/>
      <c r="DM229" s="389"/>
      <c r="DN229" s="389"/>
      <c r="DO229" s="389"/>
      <c r="DP229" s="390"/>
      <c r="DQ229" s="256"/>
      <c r="DR229" s="104"/>
      <c r="DS229" s="104"/>
      <c r="DT229" s="104"/>
      <c r="DU229" s="104"/>
      <c r="DV229" s="104"/>
    </row>
    <row r="230" spans="7:126" ht="13.5" customHeight="1">
      <c r="G230" s="498"/>
      <c r="H230" s="499"/>
      <c r="I230" s="499"/>
      <c r="J230" s="499"/>
      <c r="K230" s="499"/>
      <c r="L230" s="499"/>
      <c r="M230" s="499"/>
      <c r="N230" s="499"/>
      <c r="O230" s="499"/>
      <c r="P230" s="499"/>
      <c r="Q230" s="499"/>
      <c r="R230" s="499"/>
      <c r="S230" s="500"/>
      <c r="W230" s="142"/>
      <c r="X230" s="116"/>
      <c r="Y230" s="116"/>
      <c r="Z230" s="116"/>
      <c r="AA230" s="116"/>
      <c r="AB230" s="158" t="s">
        <v>15</v>
      </c>
      <c r="AC230" s="479" t="s">
        <v>22</v>
      </c>
      <c r="AD230" s="479"/>
      <c r="AE230" s="479"/>
      <c r="AF230" s="480"/>
      <c r="AG230" s="113"/>
      <c r="AH230" s="144"/>
      <c r="AI230" s="144"/>
      <c r="AJ230" s="144"/>
      <c r="AK230" s="144"/>
      <c r="AL230" s="158" t="s">
        <v>3824</v>
      </c>
      <c r="AM230" s="479" t="s">
        <v>22</v>
      </c>
      <c r="AN230" s="479"/>
      <c r="AO230" s="479"/>
      <c r="AP230" s="480"/>
      <c r="AW230" s="225" t="s">
        <v>5649</v>
      </c>
      <c r="AX230" s="225" t="s">
        <v>5650</v>
      </c>
      <c r="BQ230" s="225" t="s">
        <v>449</v>
      </c>
      <c r="BR230" s="225" t="s">
        <v>3241</v>
      </c>
      <c r="BW230" s="225" t="s">
        <v>450</v>
      </c>
      <c r="BX230" s="225" t="s">
        <v>448</v>
      </c>
      <c r="BY230" s="225" t="s">
        <v>3241</v>
      </c>
      <c r="CC230" s="225" t="s">
        <v>449</v>
      </c>
      <c r="CD230" s="225" t="s">
        <v>3241</v>
      </c>
      <c r="CI230" s="225" t="s">
        <v>450</v>
      </c>
      <c r="CJ230" s="225" t="s">
        <v>448</v>
      </c>
      <c r="CK230" s="225" t="s">
        <v>3241</v>
      </c>
      <c r="CO230" s="294"/>
      <c r="CQ230" s="394"/>
      <c r="CR230" s="395"/>
      <c r="CS230" s="395"/>
      <c r="CT230" s="395"/>
      <c r="CU230" s="395"/>
      <c r="CV230" s="395"/>
      <c r="CW230" s="395"/>
      <c r="CX230" s="395"/>
      <c r="CY230" s="395"/>
      <c r="CZ230" s="395"/>
      <c r="DA230" s="395"/>
      <c r="DB230" s="395"/>
      <c r="DC230" s="395"/>
      <c r="DD230" s="395"/>
      <c r="DE230" s="395"/>
      <c r="DF230" s="395"/>
      <c r="DG230" s="395"/>
      <c r="DH230" s="395"/>
      <c r="DI230" s="395"/>
      <c r="DJ230" s="395"/>
      <c r="DK230" s="395"/>
      <c r="DL230" s="395"/>
      <c r="DM230" s="395"/>
      <c r="DN230" s="395"/>
      <c r="DO230" s="395"/>
      <c r="DP230" s="396"/>
      <c r="DQ230" s="256"/>
      <c r="DR230" s="104"/>
      <c r="DS230" s="104"/>
      <c r="DT230" s="104"/>
      <c r="DU230" s="104"/>
      <c r="DV230" s="104"/>
    </row>
    <row r="231" spans="7:126" ht="3" customHeight="1" thickBot="1">
      <c r="G231" s="147"/>
      <c r="H231" s="147"/>
      <c r="I231" s="147"/>
      <c r="J231" s="147"/>
      <c r="K231" s="147"/>
      <c r="L231" s="147"/>
      <c r="M231" s="147"/>
      <c r="N231" s="147"/>
      <c r="O231" s="147"/>
      <c r="P231" s="147"/>
      <c r="Q231" s="147"/>
      <c r="R231" s="147"/>
      <c r="S231" s="147"/>
      <c r="W231" s="41"/>
      <c r="X231" s="16"/>
      <c r="Y231" s="16"/>
      <c r="Z231" s="16"/>
      <c r="AA231" s="16"/>
      <c r="AB231" s="111"/>
      <c r="AC231" s="26"/>
      <c r="AD231" s="26"/>
      <c r="AE231" s="26"/>
      <c r="AF231" s="108"/>
      <c r="AG231" s="41"/>
      <c r="AH231" s="16"/>
      <c r="AI231" s="16"/>
      <c r="AJ231" s="16"/>
      <c r="AK231" s="16"/>
      <c r="AL231" s="111"/>
      <c r="AM231" s="26"/>
      <c r="AN231" s="26"/>
      <c r="AO231" s="26"/>
      <c r="AP231" s="108"/>
      <c r="CO231" s="294"/>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104"/>
      <c r="DO231" s="104"/>
      <c r="DP231" s="104"/>
      <c r="DQ231" s="104"/>
      <c r="DR231" s="104"/>
      <c r="DS231" s="104"/>
      <c r="DT231" s="104"/>
      <c r="DU231" s="104"/>
      <c r="DV231" s="104"/>
    </row>
    <row r="232" spans="7:126" ht="19.5" customHeight="1">
      <c r="G232" s="16"/>
      <c r="H232" s="16"/>
      <c r="I232" s="16"/>
      <c r="J232" s="16"/>
      <c r="K232" s="16"/>
      <c r="L232" s="16"/>
      <c r="M232" s="16"/>
      <c r="N232" s="16"/>
      <c r="O232" s="16"/>
      <c r="P232" s="16"/>
      <c r="Q232" s="16"/>
      <c r="R232" s="16"/>
      <c r="S232" s="16"/>
      <c r="W232" s="41"/>
      <c r="X232" s="473"/>
      <c r="Y232" s="474"/>
      <c r="Z232" s="475"/>
      <c r="AA232" s="17" t="s">
        <v>4</v>
      </c>
      <c r="AB232" s="111"/>
      <c r="AC232" s="473"/>
      <c r="AD232" s="474"/>
      <c r="AE232" s="475"/>
      <c r="AF232" s="109" t="s">
        <v>4</v>
      </c>
      <c r="AG232" s="41"/>
      <c r="AH232" s="473"/>
      <c r="AI232" s="474"/>
      <c r="AJ232" s="475"/>
      <c r="AK232" s="17" t="s">
        <v>4</v>
      </c>
      <c r="AL232" s="111"/>
      <c r="AM232" s="473"/>
      <c r="AN232" s="474"/>
      <c r="AO232" s="475"/>
      <c r="AP232" s="109" t="s">
        <v>4</v>
      </c>
      <c r="AS232" s="205">
        <v>0</v>
      </c>
      <c r="AW232" s="225">
        <f>MIN(IF(BF189=0,D189-AR189+AC232,1000),X232)</f>
        <v>1000</v>
      </c>
      <c r="AX232" s="225">
        <f>MIN(IF(BF189=0,D189-AR189+AM232,1000),AH232)</f>
        <v>1000</v>
      </c>
      <c r="BA232" s="188">
        <f>IF(SUM(BK232:BP232)&gt;0,1,IF(AND(BA186=1,AS232&gt;0),2,IF(BA186=1,3,"")))</f>
      </c>
      <c r="BB232" s="348">
        <f>IF(AND(BF232=0,SUM(BQ232:BV232)&gt;0),1,IF(AND(BA186=1,X232&gt;=0,BF232=0),2,IF(AND(BA186=1,AS232=1),3,"")))</f>
      </c>
      <c r="BC232" s="188">
        <f>IF(AND(BG232=0,SUM(BW232:CB232)&gt;0),1,IF(AND(BA186=1,AC232&gt;=0,BG232=0),2,IF(AND(BA186=1,AS232=1),3,"")))</f>
      </c>
      <c r="BD232" s="188">
        <f>IF(AND(BH232=0,SUM(CC232:CH232)&gt;0),1,IF(AND(BA186=1,AH232&gt;=0,BH232=0),2,IF(AND(BA186=1,AS232=1),3,"")))</f>
      </c>
      <c r="BE232" s="188">
        <f>IF(AND(BI232=0,SUM(CI232:CN232)&gt;0),1,IF(AND(BA186=1,AM232&gt;=0,BI232=0),2,IF(AND(BA186=1,AS232=1),3,"")))</f>
      </c>
      <c r="BF232" s="188">
        <f>IF(X232="",1,0)</f>
        <v>1</v>
      </c>
      <c r="BG232" s="188">
        <f>IF(AC232="",1,0)</f>
        <v>1</v>
      </c>
      <c r="BH232" s="188">
        <f>IF(AH232="",1,0)</f>
        <v>1</v>
      </c>
      <c r="BI232" s="188">
        <f>IF(AM232="",1,0)</f>
        <v>1</v>
      </c>
      <c r="BQ232" s="225">
        <f>IF(OR(AND(X232+AH232=0,BH232=0),X232&lt;AC232),1,0)</f>
        <v>0</v>
      </c>
      <c r="BR232" s="225">
        <f>IF(OR(BA186=0,AS232&lt;&gt;1),1,0)</f>
        <v>1</v>
      </c>
      <c r="BW232" s="225">
        <f>IF(AND(BF232=0,AC232&gt;X232),1,0)</f>
        <v>0</v>
      </c>
      <c r="BX232" s="225">
        <f>BT199</f>
        <v>0</v>
      </c>
      <c r="BY232" s="225">
        <f>BR232</f>
        <v>1</v>
      </c>
      <c r="CC232" s="225">
        <f>IF(OR(AND(X232+AH232=0,BF232=0),AH232&lt;AM232),1,0)</f>
        <v>0</v>
      </c>
      <c r="CD232" s="225">
        <f>BR232</f>
        <v>1</v>
      </c>
      <c r="CI232" s="225">
        <f>IF(AND(BH232=0,AM232&gt;AH232),1,0)</f>
        <v>0</v>
      </c>
      <c r="CJ232" s="225">
        <f>BT199</f>
        <v>0</v>
      </c>
      <c r="CK232" s="225">
        <f>BR232</f>
        <v>1</v>
      </c>
      <c r="CO232" s="203"/>
      <c r="CQ232" s="229"/>
      <c r="CR232" s="229"/>
      <c r="CS232" s="229"/>
      <c r="CT232" s="229"/>
      <c r="CU232" s="229"/>
      <c r="CV232" s="229"/>
      <c r="CW232" s="229"/>
      <c r="CX232" s="229"/>
      <c r="CY232" s="229"/>
      <c r="CZ232" s="229"/>
      <c r="DA232" s="229"/>
      <c r="DB232" s="229"/>
      <c r="DC232" s="229"/>
      <c r="DD232" s="229"/>
      <c r="DE232" s="229"/>
      <c r="DF232" s="229"/>
      <c r="DG232" s="229"/>
      <c r="DH232" s="229"/>
      <c r="DI232" s="229"/>
      <c r="DJ232" s="229"/>
      <c r="DK232" s="229"/>
      <c r="DL232" s="229"/>
      <c r="DM232" s="229"/>
      <c r="DN232" s="104"/>
      <c r="DO232" s="104"/>
      <c r="DP232" s="104"/>
      <c r="DQ232" s="104"/>
      <c r="DR232" s="104"/>
      <c r="DS232" s="104"/>
      <c r="DT232" s="104"/>
      <c r="DU232" s="104"/>
      <c r="DV232" s="104"/>
    </row>
    <row r="233" spans="7:126" ht="3" customHeight="1">
      <c r="G233" s="16"/>
      <c r="H233" s="16"/>
      <c r="I233" s="16"/>
      <c r="J233" s="16"/>
      <c r="K233" s="16"/>
      <c r="L233" s="16"/>
      <c r="M233" s="16"/>
      <c r="N233" s="16"/>
      <c r="O233" s="16"/>
      <c r="P233" s="16"/>
      <c r="Q233" s="16"/>
      <c r="R233" s="16"/>
      <c r="S233" s="16"/>
      <c r="W233" s="41"/>
      <c r="X233" s="16"/>
      <c r="Y233" s="16"/>
      <c r="Z233" s="16"/>
      <c r="AA233" s="16"/>
      <c r="AB233" s="111"/>
      <c r="AC233" s="26"/>
      <c r="AD233" s="26"/>
      <c r="AE233" s="26"/>
      <c r="AF233" s="108"/>
      <c r="AG233" s="41"/>
      <c r="AH233" s="16"/>
      <c r="AI233" s="16"/>
      <c r="AJ233" s="16"/>
      <c r="AK233" s="16"/>
      <c r="AL233" s="111"/>
      <c r="AM233" s="26"/>
      <c r="AN233" s="26"/>
      <c r="AO233" s="26"/>
      <c r="AP233" s="108"/>
      <c r="CO233" s="203"/>
      <c r="CQ233" s="229"/>
      <c r="CR233" s="229"/>
      <c r="CS233" s="229"/>
      <c r="CT233" s="229"/>
      <c r="CU233" s="229"/>
      <c r="CV233" s="229"/>
      <c r="CW233" s="229"/>
      <c r="CX233" s="229"/>
      <c r="CY233" s="229"/>
      <c r="CZ233" s="229"/>
      <c r="DA233" s="229"/>
      <c r="DB233" s="229"/>
      <c r="DC233" s="229"/>
      <c r="DD233" s="229"/>
      <c r="DE233" s="229"/>
      <c r="DF233" s="229"/>
      <c r="DG233" s="229"/>
      <c r="DH233" s="229"/>
      <c r="DI233" s="229"/>
      <c r="DJ233" s="229"/>
      <c r="DK233" s="229"/>
      <c r="DL233" s="229"/>
      <c r="DM233" s="229"/>
      <c r="DN233" s="104"/>
      <c r="DO233" s="104"/>
      <c r="DP233" s="104"/>
      <c r="DQ233" s="104"/>
      <c r="DR233" s="104"/>
      <c r="DS233" s="104"/>
      <c r="DT233" s="104"/>
      <c r="DU233" s="104"/>
      <c r="DV233" s="104"/>
    </row>
    <row r="234" spans="23:126" ht="3" customHeight="1">
      <c r="W234" s="503"/>
      <c r="X234" s="503"/>
      <c r="Y234" s="503"/>
      <c r="Z234" s="503"/>
      <c r="AA234" s="503"/>
      <c r="AB234" s="503"/>
      <c r="AC234" s="503"/>
      <c r="AD234" s="503"/>
      <c r="AE234" s="503"/>
      <c r="AF234" s="503"/>
      <c r="AG234" s="503"/>
      <c r="AH234" s="503"/>
      <c r="AI234" s="503"/>
      <c r="AJ234" s="503"/>
      <c r="AK234" s="503"/>
      <c r="AL234" s="503"/>
      <c r="AM234" s="503"/>
      <c r="AN234" s="503"/>
      <c r="AO234" s="503"/>
      <c r="AP234" s="503"/>
      <c r="CO234" s="203"/>
      <c r="CQ234" s="229"/>
      <c r="CR234" s="229"/>
      <c r="CS234" s="229"/>
      <c r="CT234" s="229"/>
      <c r="CU234" s="229"/>
      <c r="CV234" s="229"/>
      <c r="CW234" s="229"/>
      <c r="CX234" s="229"/>
      <c r="CY234" s="229"/>
      <c r="CZ234" s="229"/>
      <c r="DA234" s="229"/>
      <c r="DB234" s="229"/>
      <c r="DC234" s="229"/>
      <c r="DD234" s="229"/>
      <c r="DE234" s="229"/>
      <c r="DF234" s="229"/>
      <c r="DG234" s="229"/>
      <c r="DH234" s="229"/>
      <c r="DI234" s="229"/>
      <c r="DJ234" s="229"/>
      <c r="DK234" s="229"/>
      <c r="DL234" s="229"/>
      <c r="DM234" s="229"/>
      <c r="DN234" s="104"/>
      <c r="DO234" s="104"/>
      <c r="DP234" s="104"/>
      <c r="DQ234" s="104"/>
      <c r="DR234" s="104"/>
      <c r="DS234" s="104"/>
      <c r="DT234" s="104"/>
      <c r="DU234" s="104"/>
      <c r="DV234" s="104"/>
    </row>
    <row r="235" spans="23:126" ht="15" customHeight="1">
      <c r="W235" s="455">
        <f>IF(AND(BA186=1,AZ183+AZ184=0),"５ページに進んで下さい","")</f>
      </c>
      <c r="X235" s="455"/>
      <c r="Y235" s="455"/>
      <c r="Z235" s="455"/>
      <c r="AA235" s="455"/>
      <c r="AB235" s="455"/>
      <c r="AC235" s="455"/>
      <c r="AD235" s="455"/>
      <c r="AE235" s="455"/>
      <c r="AF235" s="455"/>
      <c r="AG235" s="455"/>
      <c r="AH235" s="455"/>
      <c r="AI235" s="455"/>
      <c r="AJ235" s="455"/>
      <c r="AK235" s="455"/>
      <c r="AL235" s="455"/>
      <c r="AM235" s="455"/>
      <c r="AN235" s="455"/>
      <c r="AO235" s="455"/>
      <c r="AP235" s="455"/>
      <c r="AR235" s="225" t="s">
        <v>4955</v>
      </c>
      <c r="AV235" s="225">
        <f>IF(AND(BA186=1,BF199+BI199+BJ199+BF208+BH208+BF215+BH215+BJ215&gt;0),1,0)</f>
        <v>0</v>
      </c>
      <c r="CO235" s="203"/>
      <c r="CP235" s="295"/>
      <c r="CQ235" s="229"/>
      <c r="CR235" s="229"/>
      <c r="CS235" s="229"/>
      <c r="CT235" s="229"/>
      <c r="CU235" s="229"/>
      <c r="CV235" s="229"/>
      <c r="CW235" s="229"/>
      <c r="CX235" s="229"/>
      <c r="CY235" s="229"/>
      <c r="CZ235" s="229"/>
      <c r="DA235" s="229"/>
      <c r="DB235" s="229"/>
      <c r="DC235" s="229"/>
      <c r="DD235" s="229"/>
      <c r="DE235" s="229"/>
      <c r="DF235" s="229"/>
      <c r="DG235" s="229"/>
      <c r="DH235" s="229"/>
      <c r="DI235" s="229"/>
      <c r="DJ235" s="229"/>
      <c r="DK235" s="229"/>
      <c r="DL235" s="229"/>
      <c r="DM235" s="229"/>
      <c r="DN235" s="104"/>
      <c r="DO235" s="104"/>
      <c r="DP235" s="104"/>
      <c r="DQ235" s="104"/>
      <c r="DR235" s="104"/>
      <c r="DS235" s="104"/>
      <c r="DT235" s="104"/>
      <c r="DU235" s="104"/>
      <c r="DV235" s="104"/>
    </row>
    <row r="236" spans="3:126" ht="19.5" customHeight="1">
      <c r="C236" s="504" t="s">
        <v>2319</v>
      </c>
      <c r="D236" s="504"/>
      <c r="E236" s="504"/>
      <c r="F236" s="504"/>
      <c r="G236" s="504"/>
      <c r="H236" s="504"/>
      <c r="I236" s="504"/>
      <c r="J236" s="504"/>
      <c r="K236" s="504"/>
      <c r="L236" s="504"/>
      <c r="M236" s="504"/>
      <c r="N236" s="504"/>
      <c r="O236" s="504"/>
      <c r="P236" s="504"/>
      <c r="Q236" s="504"/>
      <c r="R236" s="504"/>
      <c r="S236" s="504"/>
      <c r="T236" s="504"/>
      <c r="U236" s="504"/>
      <c r="V236" s="504"/>
      <c r="W236" s="504"/>
      <c r="X236" s="504"/>
      <c r="Y236" s="504"/>
      <c r="Z236" s="504"/>
      <c r="AA236" s="504"/>
      <c r="AB236" s="504"/>
      <c r="AC236" s="504"/>
      <c r="AD236" s="504"/>
      <c r="AE236" s="504"/>
      <c r="AF236" s="504"/>
      <c r="AG236" s="504"/>
      <c r="AH236" s="504"/>
      <c r="AI236" s="504"/>
      <c r="AJ236" s="504"/>
      <c r="AK236" s="145"/>
      <c r="AL236" s="145"/>
      <c r="AM236" s="145"/>
      <c r="AN236" s="145"/>
      <c r="AO236" s="145"/>
      <c r="AP236" s="145"/>
      <c r="BA236" s="188" t="s">
        <v>3239</v>
      </c>
      <c r="CO236" s="203"/>
      <c r="CP236" s="295"/>
      <c r="CQ236" s="256"/>
      <c r="CR236" s="256"/>
      <c r="CS236" s="256"/>
      <c r="CT236" s="256"/>
      <c r="CU236" s="256"/>
      <c r="CV236" s="256"/>
      <c r="CW236" s="256"/>
      <c r="CX236" s="256"/>
      <c r="CY236" s="256"/>
      <c r="CZ236" s="256"/>
      <c r="DA236" s="256"/>
      <c r="DB236" s="256"/>
      <c r="DC236" s="256"/>
      <c r="DD236" s="256"/>
      <c r="DE236" s="256"/>
      <c r="DF236" s="256"/>
      <c r="DG236" s="256"/>
      <c r="DH236" s="256"/>
      <c r="DI236" s="256"/>
      <c r="DJ236" s="256"/>
      <c r="DK236" s="256"/>
      <c r="DL236" s="256"/>
      <c r="DM236" s="256"/>
      <c r="DN236" s="256"/>
      <c r="DO236" s="256"/>
      <c r="DP236" s="256"/>
      <c r="DQ236" s="104"/>
      <c r="DR236" s="104"/>
      <c r="DS236" s="104"/>
      <c r="DT236" s="104"/>
      <c r="DU236" s="104"/>
      <c r="DV236" s="104"/>
    </row>
    <row r="237" spans="93:126" ht="4.5" customHeight="1">
      <c r="CO237" s="203"/>
      <c r="CQ237" s="256"/>
      <c r="CR237" s="256"/>
      <c r="CS237" s="256"/>
      <c r="CT237" s="256"/>
      <c r="CU237" s="256"/>
      <c r="CV237" s="256"/>
      <c r="CW237" s="256"/>
      <c r="CX237" s="256"/>
      <c r="CY237" s="256"/>
      <c r="CZ237" s="256"/>
      <c r="DA237" s="256"/>
      <c r="DB237" s="256"/>
      <c r="DC237" s="256"/>
      <c r="DD237" s="256"/>
      <c r="DE237" s="256"/>
      <c r="DF237" s="256"/>
      <c r="DG237" s="256"/>
      <c r="DH237" s="256"/>
      <c r="DI237" s="256"/>
      <c r="DJ237" s="256"/>
      <c r="DK237" s="256"/>
      <c r="DL237" s="256"/>
      <c r="DM237" s="256"/>
      <c r="DN237" s="256"/>
      <c r="DO237" s="256"/>
      <c r="DP237" s="256"/>
      <c r="DQ237" s="104"/>
      <c r="DR237" s="104"/>
      <c r="DS237" s="104"/>
      <c r="DT237" s="104"/>
      <c r="DU237" s="104"/>
      <c r="DV237" s="104"/>
    </row>
    <row r="238" spans="5:126" ht="15" customHeight="1">
      <c r="E238" s="504" t="s">
        <v>3826</v>
      </c>
      <c r="F238" s="504"/>
      <c r="G238" s="504"/>
      <c r="H238" s="504"/>
      <c r="I238" s="504"/>
      <c r="J238" s="504"/>
      <c r="K238" s="504"/>
      <c r="L238" s="504"/>
      <c r="M238" s="504"/>
      <c r="N238" s="504"/>
      <c r="O238" s="504"/>
      <c r="P238" s="504"/>
      <c r="Q238" s="504"/>
      <c r="R238" s="504"/>
      <c r="S238" s="504"/>
      <c r="T238" s="504"/>
      <c r="U238" s="504"/>
      <c r="V238" s="504"/>
      <c r="W238" s="504"/>
      <c r="X238" s="504"/>
      <c r="Y238" s="504"/>
      <c r="Z238" s="504"/>
      <c r="AA238" s="504"/>
      <c r="AB238" s="504"/>
      <c r="AC238" s="504"/>
      <c r="AD238" s="504"/>
      <c r="AE238" s="504"/>
      <c r="AF238" s="504"/>
      <c r="BA238" s="188">
        <f>IF(AW60=3,1,0)</f>
        <v>0</v>
      </c>
      <c r="BC238" s="188">
        <f>IF(BA238=1,0,1)</f>
        <v>1</v>
      </c>
      <c r="CO238" s="203"/>
      <c r="CQ238" s="242"/>
      <c r="CR238" s="242"/>
      <c r="CS238" s="242"/>
      <c r="CT238" s="242"/>
      <c r="CU238" s="242"/>
      <c r="CV238" s="242"/>
      <c r="CW238" s="242"/>
      <c r="CX238" s="242"/>
      <c r="CY238" s="242"/>
      <c r="CZ238" s="242"/>
      <c r="DA238" s="242"/>
      <c r="DB238" s="242"/>
      <c r="DC238" s="242"/>
      <c r="DD238" s="242"/>
      <c r="DE238" s="242"/>
      <c r="DF238" s="242"/>
      <c r="DG238" s="229"/>
      <c r="DH238" s="229"/>
      <c r="DI238" s="229"/>
      <c r="DJ238" s="229"/>
      <c r="DK238" s="229"/>
      <c r="DL238" s="229"/>
      <c r="DM238" s="229"/>
      <c r="DN238" s="104"/>
      <c r="DO238" s="104"/>
      <c r="DP238" s="104"/>
      <c r="DQ238" s="104"/>
      <c r="DR238" s="104"/>
      <c r="DS238" s="104"/>
      <c r="DT238" s="104"/>
      <c r="DU238" s="104"/>
      <c r="DV238" s="104"/>
    </row>
    <row r="239" spans="93:126" ht="3" customHeight="1">
      <c r="CO239" s="203"/>
      <c r="CQ239" s="242"/>
      <c r="CR239" s="242"/>
      <c r="CS239" s="242"/>
      <c r="CT239" s="242"/>
      <c r="CU239" s="242"/>
      <c r="CV239" s="242"/>
      <c r="CW239" s="242"/>
      <c r="CX239" s="242"/>
      <c r="CY239" s="242"/>
      <c r="CZ239" s="242"/>
      <c r="DA239" s="242"/>
      <c r="DB239" s="242"/>
      <c r="DC239" s="242"/>
      <c r="DD239" s="242"/>
      <c r="DE239" s="242"/>
      <c r="DF239" s="242"/>
      <c r="DG239" s="229"/>
      <c r="DH239" s="229"/>
      <c r="DI239" s="229"/>
      <c r="DJ239" s="229"/>
      <c r="DK239" s="229"/>
      <c r="DL239" s="229"/>
      <c r="DM239" s="229"/>
      <c r="DN239" s="104"/>
      <c r="DO239" s="104"/>
      <c r="DP239" s="104"/>
      <c r="DQ239" s="104"/>
      <c r="DR239" s="104"/>
      <c r="DS239" s="104"/>
      <c r="DT239" s="104"/>
      <c r="DU239" s="104"/>
      <c r="DV239" s="104"/>
    </row>
    <row r="240" spans="7:126" ht="13.5" customHeight="1">
      <c r="G240" s="115" t="s">
        <v>14</v>
      </c>
      <c r="H240" s="486" t="s">
        <v>3828</v>
      </c>
      <c r="I240" s="486"/>
      <c r="J240" s="486"/>
      <c r="K240" s="486"/>
      <c r="L240" s="486"/>
      <c r="M240" s="486"/>
      <c r="N240" s="486"/>
      <c r="O240" s="486"/>
      <c r="P240" s="486"/>
      <c r="Q240" s="486"/>
      <c r="R240" s="486"/>
      <c r="S240" s="486"/>
      <c r="T240" s="487"/>
      <c r="X240" s="115" t="s">
        <v>3935</v>
      </c>
      <c r="Y240" s="486" t="s">
        <v>3815</v>
      </c>
      <c r="Z240" s="486"/>
      <c r="AA240" s="486"/>
      <c r="AB240" s="486"/>
      <c r="AC240" s="486"/>
      <c r="AD240" s="486"/>
      <c r="AE240" s="486"/>
      <c r="AF240" s="486"/>
      <c r="AG240" s="486"/>
      <c r="AH240" s="486"/>
      <c r="AI240" s="486"/>
      <c r="AJ240" s="486"/>
      <c r="AK240" s="487"/>
      <c r="CO240" s="203"/>
      <c r="CQ240" s="229"/>
      <c r="CR240" s="229"/>
      <c r="CS240" s="229"/>
      <c r="CT240" s="229"/>
      <c r="CU240" s="229"/>
      <c r="CV240" s="229"/>
      <c r="CW240" s="229"/>
      <c r="CX240" s="229"/>
      <c r="CY240" s="229"/>
      <c r="CZ240" s="229"/>
      <c r="DA240" s="229"/>
      <c r="DB240" s="229"/>
      <c r="DC240" s="229"/>
      <c r="DD240" s="229"/>
      <c r="DE240" s="229"/>
      <c r="DF240" s="229"/>
      <c r="DG240" s="229"/>
      <c r="DH240" s="229"/>
      <c r="DI240" s="229"/>
      <c r="DJ240" s="229"/>
      <c r="DK240" s="229"/>
      <c r="DL240" s="229"/>
      <c r="DM240" s="229"/>
      <c r="DN240" s="104"/>
      <c r="DO240" s="104"/>
      <c r="DP240" s="104"/>
      <c r="DQ240" s="104"/>
      <c r="DR240" s="104"/>
      <c r="DS240" s="104"/>
      <c r="DT240" s="104"/>
      <c r="DU240" s="104"/>
      <c r="DV240" s="104"/>
    </row>
    <row r="241" spans="7:126" ht="13.5" customHeight="1">
      <c r="G241" s="113"/>
      <c r="H241" s="114"/>
      <c r="I241" s="114"/>
      <c r="J241" s="114"/>
      <c r="K241" s="114"/>
      <c r="L241" s="114"/>
      <c r="M241" s="45"/>
      <c r="N241" s="157" t="s">
        <v>3814</v>
      </c>
      <c r="O241" s="471" t="s">
        <v>3817</v>
      </c>
      <c r="P241" s="471"/>
      <c r="Q241" s="471"/>
      <c r="R241" s="471"/>
      <c r="S241" s="471"/>
      <c r="T241" s="472"/>
      <c r="X241" s="113"/>
      <c r="Y241" s="114"/>
      <c r="Z241" s="114"/>
      <c r="AA241" s="114"/>
      <c r="AB241" s="114"/>
      <c r="AC241" s="114"/>
      <c r="AD241" s="45"/>
      <c r="AE241" s="157" t="s">
        <v>3816</v>
      </c>
      <c r="AF241" s="471" t="s">
        <v>3818</v>
      </c>
      <c r="AG241" s="471"/>
      <c r="AH241" s="471"/>
      <c r="AI241" s="471"/>
      <c r="AJ241" s="471"/>
      <c r="AK241" s="472"/>
      <c r="AW241" s="225" t="s">
        <v>1620</v>
      </c>
      <c r="AX241" s="225" t="s">
        <v>1272</v>
      </c>
      <c r="BK241" s="225" t="s">
        <v>2613</v>
      </c>
      <c r="BL241" s="225" t="s">
        <v>3241</v>
      </c>
      <c r="BM241" s="225" t="s">
        <v>4953</v>
      </c>
      <c r="BN241" s="225" t="s">
        <v>3241</v>
      </c>
      <c r="BQ241" s="225" t="s">
        <v>2615</v>
      </c>
      <c r="BR241" s="225" t="s">
        <v>1047</v>
      </c>
      <c r="BS241" s="225" t="s">
        <v>3241</v>
      </c>
      <c r="BT241" s="225" t="s">
        <v>4953</v>
      </c>
      <c r="BW241" s="225" t="s">
        <v>2615</v>
      </c>
      <c r="BX241" s="225" t="s">
        <v>2613</v>
      </c>
      <c r="BY241" s="225" t="s">
        <v>3241</v>
      </c>
      <c r="CC241" s="225" t="s">
        <v>2615</v>
      </c>
      <c r="CD241" s="225" t="s">
        <v>3241</v>
      </c>
      <c r="CO241" s="203"/>
      <c r="CQ241" s="229"/>
      <c r="CR241" s="229"/>
      <c r="CS241" s="229"/>
      <c r="CT241" s="229"/>
      <c r="CU241" s="229"/>
      <c r="CV241" s="229"/>
      <c r="CW241" s="229"/>
      <c r="CX241" s="229"/>
      <c r="CY241" s="229"/>
      <c r="CZ241" s="229"/>
      <c r="DA241" s="229"/>
      <c r="DB241" s="229"/>
      <c r="DC241" s="229"/>
      <c r="DD241" s="229"/>
      <c r="DE241" s="229"/>
      <c r="DF241" s="229"/>
      <c r="DG241" s="229"/>
      <c r="DH241" s="229"/>
      <c r="DI241" s="229"/>
      <c r="DJ241" s="229"/>
      <c r="DK241" s="229"/>
      <c r="DL241" s="229"/>
      <c r="DM241" s="229"/>
      <c r="DN241" s="104"/>
      <c r="DO241" s="104"/>
      <c r="DP241" s="104"/>
      <c r="DQ241" s="104"/>
      <c r="DR241" s="104"/>
      <c r="DS241" s="104"/>
      <c r="DT241" s="104"/>
      <c r="DU241" s="104"/>
      <c r="DV241" s="104"/>
    </row>
    <row r="242" spans="7:126" ht="3" customHeight="1" thickBot="1">
      <c r="G242" s="41"/>
      <c r="H242" s="16"/>
      <c r="I242" s="16"/>
      <c r="J242" s="16"/>
      <c r="K242" s="16"/>
      <c r="L242" s="16"/>
      <c r="M242" s="16"/>
      <c r="N242" s="111"/>
      <c r="O242" s="26"/>
      <c r="P242" s="26"/>
      <c r="Q242" s="26"/>
      <c r="R242" s="26"/>
      <c r="S242" s="26"/>
      <c r="T242" s="108"/>
      <c r="X242" s="41"/>
      <c r="Y242" s="16"/>
      <c r="Z242" s="16"/>
      <c r="AA242" s="16"/>
      <c r="AB242" s="16"/>
      <c r="AC242" s="16"/>
      <c r="AD242" s="16"/>
      <c r="AE242" s="111"/>
      <c r="AF242" s="26"/>
      <c r="AG242" s="26"/>
      <c r="AH242" s="26"/>
      <c r="AI242" s="26"/>
      <c r="AJ242" s="26"/>
      <c r="AK242" s="108"/>
      <c r="CO242" s="203"/>
      <c r="CQ242" s="229"/>
      <c r="CR242" s="229"/>
      <c r="CS242" s="229"/>
      <c r="CT242" s="229"/>
      <c r="CU242" s="229"/>
      <c r="CV242" s="229"/>
      <c r="CW242" s="229"/>
      <c r="CX242" s="229"/>
      <c r="CY242" s="229"/>
      <c r="CZ242" s="229"/>
      <c r="DA242" s="229"/>
      <c r="DB242" s="229"/>
      <c r="DC242" s="229"/>
      <c r="DD242" s="229"/>
      <c r="DE242" s="229"/>
      <c r="DF242" s="229"/>
      <c r="DG242" s="229"/>
      <c r="DH242" s="229"/>
      <c r="DI242" s="229"/>
      <c r="DJ242" s="229"/>
      <c r="DK242" s="229"/>
      <c r="DL242" s="229"/>
      <c r="DM242" s="229"/>
      <c r="DN242" s="104"/>
      <c r="DO242" s="104"/>
      <c r="DP242" s="104"/>
      <c r="DQ242" s="104"/>
      <c r="DR242" s="104"/>
      <c r="DS242" s="104"/>
      <c r="DT242" s="104"/>
      <c r="DU242" s="104"/>
      <c r="DV242" s="104"/>
    </row>
    <row r="243" spans="7:126" ht="19.5" customHeight="1">
      <c r="G243" s="41"/>
      <c r="H243" s="473"/>
      <c r="I243" s="474"/>
      <c r="J243" s="474"/>
      <c r="K243" s="474"/>
      <c r="L243" s="475"/>
      <c r="M243" s="17" t="s">
        <v>4</v>
      </c>
      <c r="N243" s="111"/>
      <c r="O243" s="473"/>
      <c r="P243" s="474"/>
      <c r="Q243" s="474"/>
      <c r="R243" s="474"/>
      <c r="S243" s="475"/>
      <c r="T243" s="109" t="s">
        <v>4</v>
      </c>
      <c r="X243" s="41"/>
      <c r="Y243" s="473"/>
      <c r="Z243" s="474"/>
      <c r="AA243" s="474"/>
      <c r="AB243" s="474"/>
      <c r="AC243" s="475"/>
      <c r="AD243" s="17" t="s">
        <v>4</v>
      </c>
      <c r="AE243" s="111"/>
      <c r="AF243" s="473"/>
      <c r="AG243" s="474"/>
      <c r="AH243" s="474"/>
      <c r="AI243" s="474"/>
      <c r="AJ243" s="475"/>
      <c r="AK243" s="109" t="s">
        <v>4</v>
      </c>
      <c r="AW243" s="225">
        <f>IF(BF243=1,100000,H243)</f>
        <v>100000</v>
      </c>
      <c r="AX243" s="225">
        <f>MIN(H243,O243,Y243,100000)</f>
        <v>100000</v>
      </c>
      <c r="BA243" s="188">
        <f>IF(AND(BF243=0,SUM(BK243:BP243)&gt;0),1,IF(AND(BA238=1,H243&gt;0),2,IF(BA238=1,3,"")))</f>
      </c>
      <c r="BB243" s="188">
        <f>IF(AND(BG243=0,SUM(BQ243:BV243)&gt;0),1,IF(AND(BA238=1,O243&gt;0),2,IF(BA238=1,3,"")))</f>
      </c>
      <c r="BC243" s="188">
        <f>IF(AND(BH243=0,SUM(BW243:CB243)&gt;0),1,IF(AND(BA238=1,Y243&gt;=0,BH243=0),2,IF(BA238=1,3,"")))</f>
      </c>
      <c r="BD243" s="188">
        <f>IF(AND(BI243=0,SUM(CC243:CH243)&gt;0),1,IF(AND(BA238=1,AF243&gt;=0,BI243=0),2,IF(BA238=1,3,"")))</f>
      </c>
      <c r="BF243" s="188">
        <f>IF(H243="",1,0)</f>
        <v>1</v>
      </c>
      <c r="BG243" s="188">
        <f>IF(O243="",1,0)</f>
        <v>1</v>
      </c>
      <c r="BH243" s="188">
        <f>IF(Y243="",1,0)</f>
        <v>1</v>
      </c>
      <c r="BI243" s="188">
        <f>IF(AF243="",1,0)</f>
        <v>1</v>
      </c>
      <c r="BK243" s="225">
        <f>IF(H243&lt;MAX(O243,Y243,AF243,N250+X250+AH250,O243),1,0)</f>
        <v>0</v>
      </c>
      <c r="BL243" s="225">
        <f>BC238</f>
        <v>1</v>
      </c>
      <c r="BM243" s="225">
        <f>IF(AND(H243=0,BF243=0),1,0)</f>
        <v>0</v>
      </c>
      <c r="BQ243" s="225">
        <f>IF(AND(BF243=0,O243&gt;H243),1,0)</f>
        <v>0</v>
      </c>
      <c r="BR243" s="225">
        <f>IF(O243&lt;MAX(AF243,S250+AC250+AM250),1,0)</f>
        <v>0</v>
      </c>
      <c r="BS243" s="225">
        <f>BC238</f>
        <v>1</v>
      </c>
      <c r="BT243" s="225">
        <f>IF(AND(BG243=0,O243=0),1,0)</f>
        <v>0</v>
      </c>
      <c r="BW243" s="225">
        <f>IF(AND(BF243=0,Y243&gt;H243),1,0)</f>
        <v>0</v>
      </c>
      <c r="BX243" s="225">
        <f>IF(Y243&lt;AF243,1,0)</f>
        <v>0</v>
      </c>
      <c r="BY243" s="225">
        <f>BC238</f>
        <v>1</v>
      </c>
      <c r="CC243" s="225">
        <f>IF(AF243&gt;AX243,1,0)</f>
        <v>0</v>
      </c>
      <c r="CD243" s="225">
        <f>BC238</f>
        <v>1</v>
      </c>
      <c r="CO243" s="203"/>
      <c r="CQ243" s="229"/>
      <c r="CR243" s="229"/>
      <c r="CS243" s="229"/>
      <c r="CT243" s="229"/>
      <c r="CU243" s="229"/>
      <c r="CV243" s="229"/>
      <c r="CW243" s="229"/>
      <c r="CX243" s="229"/>
      <c r="CY243" s="229"/>
      <c r="CZ243" s="229"/>
      <c r="DA243" s="229"/>
      <c r="DB243" s="229"/>
      <c r="DC243" s="229"/>
      <c r="DD243" s="229"/>
      <c r="DE243" s="229"/>
      <c r="DF243" s="229"/>
      <c r="DG243" s="229"/>
      <c r="DH243" s="229"/>
      <c r="DI243" s="229"/>
      <c r="DJ243" s="229"/>
      <c r="DK243" s="229"/>
      <c r="DL243" s="229"/>
      <c r="DM243" s="229"/>
      <c r="DN243" s="104"/>
      <c r="DO243" s="104"/>
      <c r="DP243" s="104"/>
      <c r="DQ243" s="104"/>
      <c r="DR243" s="104"/>
      <c r="DS243" s="104"/>
      <c r="DT243" s="104"/>
      <c r="DU243" s="104"/>
      <c r="DV243" s="104"/>
    </row>
    <row r="244" spans="7:126" ht="3" customHeight="1">
      <c r="G244" s="44"/>
      <c r="H244" s="45"/>
      <c r="I244" s="45"/>
      <c r="J244" s="45"/>
      <c r="K244" s="45"/>
      <c r="L244" s="45"/>
      <c r="M244" s="45"/>
      <c r="N244" s="112"/>
      <c r="O244" s="46"/>
      <c r="P244" s="46"/>
      <c r="Q244" s="46"/>
      <c r="R244" s="46"/>
      <c r="S244" s="46"/>
      <c r="T244" s="110"/>
      <c r="X244" s="41"/>
      <c r="Y244" s="16"/>
      <c r="Z244" s="16"/>
      <c r="AA244" s="16"/>
      <c r="AB244" s="16"/>
      <c r="AC244" s="16"/>
      <c r="AD244" s="16"/>
      <c r="AE244" s="111"/>
      <c r="AF244" s="26"/>
      <c r="AG244" s="26"/>
      <c r="AH244" s="26"/>
      <c r="AI244" s="26"/>
      <c r="AJ244" s="26"/>
      <c r="AK244" s="108"/>
      <c r="CO244" s="203"/>
      <c r="CQ244" s="229"/>
      <c r="CR244" s="229"/>
      <c r="CS244" s="229"/>
      <c r="CT244" s="229"/>
      <c r="CU244" s="229"/>
      <c r="CV244" s="229"/>
      <c r="CW244" s="229"/>
      <c r="CX244" s="229"/>
      <c r="CY244" s="229"/>
      <c r="CZ244" s="229"/>
      <c r="DA244" s="229"/>
      <c r="DB244" s="229"/>
      <c r="DC244" s="229"/>
      <c r="DD244" s="229"/>
      <c r="DE244" s="229"/>
      <c r="DF244" s="229"/>
      <c r="DG244" s="229"/>
      <c r="DH244" s="229"/>
      <c r="DI244" s="229"/>
      <c r="DJ244" s="229"/>
      <c r="DK244" s="229"/>
      <c r="DL244" s="229"/>
      <c r="DM244" s="229"/>
      <c r="DN244" s="104"/>
      <c r="DO244" s="104"/>
      <c r="DP244" s="104"/>
      <c r="DQ244" s="104"/>
      <c r="DR244" s="104"/>
      <c r="DS244" s="104"/>
      <c r="DT244" s="104"/>
      <c r="DU244" s="104"/>
      <c r="DV244" s="104"/>
    </row>
    <row r="245" spans="24:126" ht="4.5" customHeight="1">
      <c r="X245" s="139"/>
      <c r="Y245" s="139"/>
      <c r="Z245" s="139"/>
      <c r="AA245" s="139"/>
      <c r="AB245" s="139"/>
      <c r="AC245" s="139"/>
      <c r="AD245" s="139"/>
      <c r="AE245" s="139"/>
      <c r="AF245" s="139"/>
      <c r="AG245" s="139"/>
      <c r="AH245" s="139"/>
      <c r="AI245" s="139"/>
      <c r="AJ245" s="139"/>
      <c r="AK245" s="139"/>
      <c r="CO245" s="203"/>
      <c r="CQ245" s="229"/>
      <c r="CR245" s="229"/>
      <c r="CS245" s="229"/>
      <c r="CT245" s="229"/>
      <c r="CU245" s="229"/>
      <c r="CV245" s="229"/>
      <c r="CW245" s="229"/>
      <c r="CX245" s="229"/>
      <c r="CY245" s="229"/>
      <c r="CZ245" s="229"/>
      <c r="DA245" s="229"/>
      <c r="DB245" s="229"/>
      <c r="DC245" s="229"/>
      <c r="DD245" s="229"/>
      <c r="DE245" s="229"/>
      <c r="DF245" s="229"/>
      <c r="DG245" s="229"/>
      <c r="DH245" s="229"/>
      <c r="DI245" s="229"/>
      <c r="DJ245" s="229"/>
      <c r="DK245" s="229"/>
      <c r="DL245" s="229"/>
      <c r="DM245" s="229"/>
      <c r="DN245" s="104"/>
      <c r="DO245" s="104"/>
      <c r="DP245" s="104"/>
      <c r="DQ245" s="104"/>
      <c r="DR245" s="104"/>
      <c r="DS245" s="104"/>
      <c r="DT245" s="104"/>
      <c r="DU245" s="104"/>
      <c r="DV245" s="104"/>
    </row>
    <row r="246" spans="13:126" ht="15" customHeight="1">
      <c r="M246" s="428" t="s">
        <v>2318</v>
      </c>
      <c r="N246" s="428"/>
      <c r="O246" s="428"/>
      <c r="P246" s="428"/>
      <c r="Q246" s="428"/>
      <c r="R246" s="428"/>
      <c r="S246" s="428"/>
      <c r="T246" s="428"/>
      <c r="U246" s="428"/>
      <c r="V246" s="428"/>
      <c r="W246" s="428"/>
      <c r="X246" s="428"/>
      <c r="Y246" s="428"/>
      <c r="Z246" s="428"/>
      <c r="AA246" s="428"/>
      <c r="AB246" s="428"/>
      <c r="AC246" s="428"/>
      <c r="AD246" s="428"/>
      <c r="AE246" s="428"/>
      <c r="AF246" s="428"/>
      <c r="AG246" s="428"/>
      <c r="AH246" s="428"/>
      <c r="AI246" s="428"/>
      <c r="AJ246" s="428"/>
      <c r="AK246" s="428"/>
      <c r="AL246" s="428"/>
      <c r="AM246" s="428"/>
      <c r="AN246" s="428"/>
      <c r="AO246" s="428"/>
      <c r="AP246" s="428"/>
      <c r="CO246" s="203"/>
      <c r="DQ246" s="104"/>
      <c r="DR246" s="104"/>
      <c r="DS246" s="104"/>
      <c r="DT246" s="104"/>
      <c r="DU246" s="104"/>
      <c r="DV246" s="104"/>
    </row>
    <row r="247" spans="13:93" ht="25.5" customHeight="1">
      <c r="M247" s="132" t="s">
        <v>4948</v>
      </c>
      <c r="N247" s="486" t="s">
        <v>5576</v>
      </c>
      <c r="O247" s="486"/>
      <c r="P247" s="486"/>
      <c r="Q247" s="486"/>
      <c r="R247" s="486"/>
      <c r="S247" s="486"/>
      <c r="T247" s="486"/>
      <c r="U247" s="486"/>
      <c r="V247" s="487"/>
      <c r="W247" s="279" t="s">
        <v>5577</v>
      </c>
      <c r="X247" s="485" t="s">
        <v>648</v>
      </c>
      <c r="Y247" s="486"/>
      <c r="Z247" s="486"/>
      <c r="AA247" s="486"/>
      <c r="AB247" s="486"/>
      <c r="AC247" s="486"/>
      <c r="AD247" s="486"/>
      <c r="AE247" s="486"/>
      <c r="AF247" s="487"/>
      <c r="AG247" s="280" t="s">
        <v>4949</v>
      </c>
      <c r="AH247" s="485" t="s">
        <v>647</v>
      </c>
      <c r="AI247" s="486"/>
      <c r="AJ247" s="486"/>
      <c r="AK247" s="486"/>
      <c r="AL247" s="486"/>
      <c r="AM247" s="486"/>
      <c r="AN247" s="486"/>
      <c r="AO247" s="486"/>
      <c r="AP247" s="487"/>
      <c r="AR247" s="243" t="s">
        <v>5581</v>
      </c>
      <c r="AS247" s="268"/>
      <c r="AT247" s="268"/>
      <c r="AU247" s="268"/>
      <c r="AV247" s="268"/>
      <c r="AW247" s="268"/>
      <c r="AX247" s="268"/>
      <c r="AY247" s="237">
        <f>IF(BF250+BH250+BJ250+BF243=0,1,0)</f>
        <v>0</v>
      </c>
      <c r="CO247" s="203"/>
    </row>
    <row r="248" spans="13:93" ht="13.5" customHeight="1">
      <c r="M248" s="215"/>
      <c r="N248" s="216"/>
      <c r="O248" s="216"/>
      <c r="P248" s="216"/>
      <c r="Q248" s="216"/>
      <c r="R248" s="131" t="s">
        <v>4952</v>
      </c>
      <c r="S248" s="471" t="s">
        <v>3818</v>
      </c>
      <c r="T248" s="471"/>
      <c r="U248" s="471"/>
      <c r="V248" s="472"/>
      <c r="W248" s="215"/>
      <c r="X248" s="216"/>
      <c r="Y248" s="216"/>
      <c r="Z248" s="216"/>
      <c r="AA248" s="216"/>
      <c r="AB248" s="131" t="s">
        <v>4951</v>
      </c>
      <c r="AC248" s="471" t="s">
        <v>3818</v>
      </c>
      <c r="AD248" s="471"/>
      <c r="AE248" s="471"/>
      <c r="AF248" s="472"/>
      <c r="AG248" s="134"/>
      <c r="AH248" s="100"/>
      <c r="AI248" s="100"/>
      <c r="AJ248" s="100"/>
      <c r="AK248" s="100"/>
      <c r="AL248" s="131" t="s">
        <v>5579</v>
      </c>
      <c r="AM248" s="471" t="s">
        <v>3818</v>
      </c>
      <c r="AN248" s="471"/>
      <c r="AO248" s="471"/>
      <c r="AP248" s="472"/>
      <c r="AR248" s="244" t="s">
        <v>5583</v>
      </c>
      <c r="AS248" s="269"/>
      <c r="AT248" s="269"/>
      <c r="AU248" s="269"/>
      <c r="AV248" s="269"/>
      <c r="AW248" s="269"/>
      <c r="AX248" s="269"/>
      <c r="AY248" s="238">
        <f>IF(BG243+BG250+BI250+BF253=0,1,0)</f>
        <v>0</v>
      </c>
      <c r="BK248" s="225" t="s">
        <v>2614</v>
      </c>
      <c r="BL248" s="225" t="s">
        <v>2615</v>
      </c>
      <c r="BM248" s="225" t="s">
        <v>2613</v>
      </c>
      <c r="BN248" s="225" t="s">
        <v>5580</v>
      </c>
      <c r="BQ248" s="225" t="s">
        <v>2614</v>
      </c>
      <c r="BR248" s="225" t="s">
        <v>2615</v>
      </c>
      <c r="BS248" s="225" t="s">
        <v>5580</v>
      </c>
      <c r="BT248" s="225" t="s">
        <v>5582</v>
      </c>
      <c r="BW248" s="225" t="s">
        <v>2614</v>
      </c>
      <c r="BX248" s="225" t="s">
        <v>2615</v>
      </c>
      <c r="BY248" s="225" t="s">
        <v>2613</v>
      </c>
      <c r="BZ248" s="225" t="s">
        <v>5580</v>
      </c>
      <c r="CC248" s="225" t="s">
        <v>2614</v>
      </c>
      <c r="CD248" s="225" t="s">
        <v>2615</v>
      </c>
      <c r="CE248" s="225" t="s">
        <v>5580</v>
      </c>
      <c r="CF248" s="225" t="s">
        <v>5582</v>
      </c>
      <c r="CI248" s="225" t="s">
        <v>2614</v>
      </c>
      <c r="CJ248" s="225" t="s">
        <v>2615</v>
      </c>
      <c r="CK248" s="225" t="s">
        <v>2613</v>
      </c>
      <c r="CL248" s="225" t="s">
        <v>5580</v>
      </c>
      <c r="CO248" s="203"/>
    </row>
    <row r="249" spans="6:93" ht="3" customHeight="1" thickBot="1">
      <c r="F249" s="453"/>
      <c r="G249" s="453"/>
      <c r="H249" s="453"/>
      <c r="I249" s="453"/>
      <c r="J249" s="453"/>
      <c r="K249" s="453"/>
      <c r="L249" s="454"/>
      <c r="M249" s="41"/>
      <c r="N249" s="16"/>
      <c r="O249" s="16"/>
      <c r="P249" s="16"/>
      <c r="Q249" s="16"/>
      <c r="R249" s="111"/>
      <c r="S249" s="26"/>
      <c r="T249" s="26"/>
      <c r="U249" s="26"/>
      <c r="V249" s="108"/>
      <c r="W249" s="41"/>
      <c r="X249" s="16"/>
      <c r="Y249" s="16"/>
      <c r="Z249" s="16"/>
      <c r="AA249" s="16"/>
      <c r="AB249" s="111"/>
      <c r="AC249" s="26"/>
      <c r="AD249" s="26"/>
      <c r="AE249" s="26"/>
      <c r="AF249" s="108"/>
      <c r="AG249" s="41"/>
      <c r="AH249" s="16"/>
      <c r="AI249" s="16"/>
      <c r="AJ249" s="16"/>
      <c r="AK249" s="16"/>
      <c r="AL249" s="111"/>
      <c r="AM249" s="26"/>
      <c r="AN249" s="26"/>
      <c r="AO249" s="26"/>
      <c r="AP249" s="108"/>
      <c r="CO249" s="203"/>
    </row>
    <row r="250" spans="6:93" ht="19.5" customHeight="1">
      <c r="F250" s="453"/>
      <c r="G250" s="453"/>
      <c r="H250" s="453"/>
      <c r="I250" s="453"/>
      <c r="J250" s="453"/>
      <c r="K250" s="453"/>
      <c r="L250" s="454"/>
      <c r="M250" s="41"/>
      <c r="N250" s="473"/>
      <c r="O250" s="474"/>
      <c r="P250" s="475"/>
      <c r="Q250" s="17" t="s">
        <v>4</v>
      </c>
      <c r="R250" s="111"/>
      <c r="S250" s="473"/>
      <c r="T250" s="474"/>
      <c r="U250" s="475"/>
      <c r="V250" s="109" t="s">
        <v>4</v>
      </c>
      <c r="W250" s="41"/>
      <c r="X250" s="473"/>
      <c r="Y250" s="474"/>
      <c r="Z250" s="475"/>
      <c r="AA250" s="17" t="s">
        <v>4</v>
      </c>
      <c r="AB250" s="111"/>
      <c r="AC250" s="473"/>
      <c r="AD250" s="474"/>
      <c r="AE250" s="475"/>
      <c r="AF250" s="109" t="s">
        <v>4</v>
      </c>
      <c r="AG250" s="41"/>
      <c r="AH250" s="473"/>
      <c r="AI250" s="474"/>
      <c r="AJ250" s="475"/>
      <c r="AK250" s="17" t="s">
        <v>4</v>
      </c>
      <c r="AL250" s="111"/>
      <c r="AM250" s="473"/>
      <c r="AN250" s="474"/>
      <c r="AO250" s="475"/>
      <c r="AP250" s="109" t="s">
        <v>4</v>
      </c>
      <c r="AT250" s="225" t="s">
        <v>5585</v>
      </c>
      <c r="AV250" s="225">
        <f>IF(BF243=0,H243-(N250+X250+AH250),100000)</f>
        <v>100000</v>
      </c>
      <c r="AW250" s="225" t="s">
        <v>5586</v>
      </c>
      <c r="AY250" s="225">
        <f>IF(BG243=0,O243-(S250+AC250+AM250),100000)</f>
        <v>100000</v>
      </c>
      <c r="BA250" s="188">
        <f>IF(AND(BF250=0,SUM(BK250:BP250)&gt;0),1,IF(BF250=0,2,IF(BA238=1,3,"")))</f>
      </c>
      <c r="BB250" s="188">
        <f>IF(AND(BG250=0,SUM(BQ250:BV250)&gt;0),1,IF(BG250=0,2,IF(BA238=1,3,"")))</f>
      </c>
      <c r="BC250" s="188">
        <f>IF(AND(BH250=0,SUM(BW250:CB250)&gt;0),1,IF(BH250=0,2,IF(BA238=1,3,"")))</f>
      </c>
      <c r="BD250" s="188">
        <f>IF(AND(BI250=0,SUM(CC250:CH250)&gt;0),1,IF(BI250=0,2,IF(BA238=1,3,"")))</f>
      </c>
      <c r="BE250" s="188">
        <f>IF(AND(BJ250=0,SUM(CI250:CN250)&gt;0),1,IF(BJ250=0,2,IF(BA238=1,3,"")))</f>
      </c>
      <c r="BF250" s="188">
        <f>IF(N250="",1,0)</f>
        <v>1</v>
      </c>
      <c r="BG250" s="188">
        <f>IF(S250="",1,0)</f>
        <v>1</v>
      </c>
      <c r="BH250" s="188">
        <f>IF(X250="",1,0)</f>
        <v>1</v>
      </c>
      <c r="BI250" s="188">
        <f>IF(AC250="",1,0)</f>
        <v>1</v>
      </c>
      <c r="BJ250" s="188">
        <f>IF(AH250="",1,0)</f>
        <v>1</v>
      </c>
      <c r="BK250" s="225">
        <f>$BC$238</f>
        <v>1</v>
      </c>
      <c r="BL250" s="225">
        <f>IF(AND(BF243=0,N250+X250+AH250&gt;H243),1,0)</f>
        <v>0</v>
      </c>
      <c r="BM250" s="225">
        <f>IF(N250&lt;S250,1,0)</f>
        <v>0</v>
      </c>
      <c r="BN250" s="225">
        <f>IF(AND(AY247=1,N250+X250+AH250&lt;&gt;H243),1,0)</f>
        <v>0</v>
      </c>
      <c r="BQ250" s="225">
        <f>$BC$238</f>
        <v>1</v>
      </c>
      <c r="BR250" s="225">
        <f>IF(AND(BF250=0,S250&gt;N250),1,0)</f>
        <v>0</v>
      </c>
      <c r="BS250" s="225">
        <f>IF(AND(AY248=1,S250+AC250+AM250&lt;&gt;O243),1,0)</f>
        <v>0</v>
      </c>
      <c r="BT250" s="225">
        <f>IF(OR(AND(BG243=0,S250+AC250+AM250&gt;O243),AND(BF243=0,S250+AC250+AM250&gt;H243)),1,0)</f>
        <v>0</v>
      </c>
      <c r="BW250" s="225">
        <f>$BC$238</f>
        <v>1</v>
      </c>
      <c r="BX250" s="225">
        <f>BL250</f>
        <v>0</v>
      </c>
      <c r="BY250" s="225">
        <f>IF(X250&lt;AC250,1,0)</f>
        <v>0</v>
      </c>
      <c r="BZ250" s="225">
        <f>BN250</f>
        <v>0</v>
      </c>
      <c r="CC250" s="225">
        <f>$BC$238</f>
        <v>1</v>
      </c>
      <c r="CD250" s="225">
        <f>IF(AND(BH250=0,AC250&gt;X250),1,0)</f>
        <v>0</v>
      </c>
      <c r="CE250" s="225">
        <f>BS250</f>
        <v>0</v>
      </c>
      <c r="CF250" s="225">
        <f>BT250</f>
        <v>0</v>
      </c>
      <c r="CI250" s="225">
        <f>$BC$238</f>
        <v>1</v>
      </c>
      <c r="CJ250" s="225">
        <f>BX250</f>
        <v>0</v>
      </c>
      <c r="CK250" s="225">
        <f>IF(AH250&lt;AM250,1,0)</f>
        <v>0</v>
      </c>
      <c r="CL250" s="225">
        <f>BZ250</f>
        <v>0</v>
      </c>
      <c r="CO250" s="203"/>
    </row>
    <row r="251" spans="6:93" ht="3" customHeight="1">
      <c r="F251" s="453"/>
      <c r="G251" s="453"/>
      <c r="H251" s="453"/>
      <c r="I251" s="453"/>
      <c r="J251" s="453"/>
      <c r="K251" s="453"/>
      <c r="L251" s="454"/>
      <c r="M251" s="44"/>
      <c r="N251" s="45"/>
      <c r="O251" s="45"/>
      <c r="P251" s="45"/>
      <c r="Q251" s="45"/>
      <c r="R251" s="112"/>
      <c r="S251" s="46"/>
      <c r="T251" s="46"/>
      <c r="U251" s="46"/>
      <c r="V251" s="110"/>
      <c r="W251" s="44"/>
      <c r="X251" s="45"/>
      <c r="Y251" s="45"/>
      <c r="Z251" s="45"/>
      <c r="AA251" s="45"/>
      <c r="AB251" s="112"/>
      <c r="AC251" s="46"/>
      <c r="AD251" s="46"/>
      <c r="AE251" s="46"/>
      <c r="AF251" s="110"/>
      <c r="AG251" s="44"/>
      <c r="AH251" s="45"/>
      <c r="AI251" s="45"/>
      <c r="AJ251" s="45"/>
      <c r="AK251" s="45"/>
      <c r="AL251" s="112"/>
      <c r="AM251" s="46"/>
      <c r="AN251" s="46"/>
      <c r="AO251" s="46"/>
      <c r="AP251" s="110"/>
      <c r="CO251" s="203"/>
    </row>
    <row r="252" spans="47:93" ht="3.75" customHeight="1">
      <c r="AU252" s="225" t="s">
        <v>5584</v>
      </c>
      <c r="AX252" s="225" t="s">
        <v>1620</v>
      </c>
      <c r="BK252" s="225" t="s">
        <v>2614</v>
      </c>
      <c r="BL252" s="225" t="s">
        <v>2615</v>
      </c>
      <c r="BM252" s="225" t="s">
        <v>5580</v>
      </c>
      <c r="BN252" s="225" t="s">
        <v>5582</v>
      </c>
      <c r="CO252" s="203"/>
    </row>
    <row r="253" spans="47:93" ht="3" customHeight="1">
      <c r="AU253" s="225">
        <f>AV250+N250</f>
        <v>100000</v>
      </c>
      <c r="AV253" s="225">
        <f>AV250+X250</f>
        <v>100000</v>
      </c>
      <c r="AW253" s="225">
        <f>AV250+AH250</f>
        <v>100000</v>
      </c>
      <c r="AX253" s="225">
        <f>MIN(AY250+S250,N250,AU253)</f>
        <v>100000</v>
      </c>
      <c r="AY253" s="225">
        <f>MIN(AY250+AC250,X250,AV253)</f>
        <v>100000</v>
      </c>
      <c r="AZ253" s="225">
        <f>MIN(AY250+AM250,AH250,AW253)</f>
        <v>100000</v>
      </c>
      <c r="BA253" s="188">
        <f>IF(AND(BF253=0,SUM(BK253:BP253)&gt;0),1,IF(BF253=0,2,IF(BA238=1,3,"")))</f>
      </c>
      <c r="BF253" s="188">
        <f>IF(AM250="",1,0)</f>
        <v>1</v>
      </c>
      <c r="BK253" s="225">
        <f>$BC$238</f>
        <v>1</v>
      </c>
      <c r="BL253" s="225">
        <f>IF(AND(BJ250=0,AM250&gt;AH250),1,0)</f>
        <v>0</v>
      </c>
      <c r="BM253" s="225">
        <f>BS250</f>
        <v>0</v>
      </c>
      <c r="BN253" s="225">
        <f>BT250</f>
        <v>0</v>
      </c>
      <c r="CO253" s="203"/>
    </row>
    <row r="254" spans="5:94" ht="15" customHeight="1">
      <c r="E254" s="504" t="s">
        <v>3827</v>
      </c>
      <c r="F254" s="504"/>
      <c r="G254" s="504"/>
      <c r="H254" s="504"/>
      <c r="I254" s="504"/>
      <c r="J254" s="504"/>
      <c r="K254" s="504"/>
      <c r="L254" s="504"/>
      <c r="M254" s="504"/>
      <c r="N254" s="504"/>
      <c r="O254" s="504"/>
      <c r="P254" s="504"/>
      <c r="Q254" s="504"/>
      <c r="R254" s="504"/>
      <c r="S254" s="504"/>
      <c r="T254" s="504"/>
      <c r="U254" s="504"/>
      <c r="V254" s="504"/>
      <c r="W254" s="504"/>
      <c r="X254" s="504"/>
      <c r="Y254" s="504"/>
      <c r="Z254" s="504"/>
      <c r="AA254" s="504"/>
      <c r="AB254" s="504"/>
      <c r="AC254" s="504"/>
      <c r="AD254" s="504"/>
      <c r="AE254" s="504"/>
      <c r="AF254" s="504"/>
      <c r="CO254" s="203"/>
      <c r="CP254" s="307" t="s">
        <v>2474</v>
      </c>
    </row>
    <row r="255" ht="3" customHeight="1">
      <c r="CO255" s="203"/>
    </row>
    <row r="256" spans="7:120" ht="13.5" customHeight="1">
      <c r="G256" s="550" t="s">
        <v>3820</v>
      </c>
      <c r="H256" s="551"/>
      <c r="I256" s="551"/>
      <c r="J256" s="551"/>
      <c r="K256" s="551"/>
      <c r="L256" s="551"/>
      <c r="M256" s="551"/>
      <c r="N256" s="551"/>
      <c r="O256" s="551"/>
      <c r="P256" s="551"/>
      <c r="Q256" s="551"/>
      <c r="R256" s="551"/>
      <c r="S256" s="552"/>
      <c r="W256" s="137" t="s">
        <v>14</v>
      </c>
      <c r="X256" s="486" t="s">
        <v>3821</v>
      </c>
      <c r="Y256" s="486"/>
      <c r="Z256" s="486"/>
      <c r="AA256" s="486"/>
      <c r="AB256" s="486"/>
      <c r="AC256" s="486"/>
      <c r="AD256" s="486"/>
      <c r="AE256" s="486"/>
      <c r="AF256" s="487"/>
      <c r="AG256" s="137" t="s">
        <v>3823</v>
      </c>
      <c r="AH256" s="486" t="s">
        <v>3822</v>
      </c>
      <c r="AI256" s="486"/>
      <c r="AJ256" s="486"/>
      <c r="AK256" s="486"/>
      <c r="AL256" s="486"/>
      <c r="AM256" s="486"/>
      <c r="AN256" s="486"/>
      <c r="AO256" s="486"/>
      <c r="AP256" s="487"/>
      <c r="CO256" s="203"/>
      <c r="CQ256" s="414" t="s">
        <v>2464</v>
      </c>
      <c r="CR256" s="415"/>
      <c r="CS256" s="415"/>
      <c r="CT256" s="415"/>
      <c r="CU256" s="415"/>
      <c r="CV256" s="415"/>
      <c r="CW256" s="415"/>
      <c r="CX256" s="415"/>
      <c r="CY256" s="415"/>
      <c r="CZ256" s="415"/>
      <c r="DA256" s="415"/>
      <c r="DB256" s="415"/>
      <c r="DC256" s="415"/>
      <c r="DD256" s="415"/>
      <c r="DE256" s="415"/>
      <c r="DF256" s="415"/>
      <c r="DG256" s="415"/>
      <c r="DH256" s="415"/>
      <c r="DI256" s="415"/>
      <c r="DJ256" s="415"/>
      <c r="DK256" s="415"/>
      <c r="DL256" s="415"/>
      <c r="DM256" s="415"/>
      <c r="DN256" s="415"/>
      <c r="DO256" s="415"/>
      <c r="DP256" s="416"/>
    </row>
    <row r="257" spans="7:120" ht="13.5" customHeight="1">
      <c r="G257" s="554"/>
      <c r="H257" s="555"/>
      <c r="I257" s="555"/>
      <c r="J257" s="555"/>
      <c r="K257" s="555"/>
      <c r="L257" s="555"/>
      <c r="M257" s="555"/>
      <c r="N257" s="555"/>
      <c r="O257" s="555"/>
      <c r="P257" s="555"/>
      <c r="Q257" s="555"/>
      <c r="R257" s="555"/>
      <c r="S257" s="556"/>
      <c r="W257" s="142"/>
      <c r="X257" s="116"/>
      <c r="Y257" s="116"/>
      <c r="Z257" s="116"/>
      <c r="AA257" s="116"/>
      <c r="AB257" s="158" t="s">
        <v>15</v>
      </c>
      <c r="AC257" s="471" t="s">
        <v>22</v>
      </c>
      <c r="AD257" s="471"/>
      <c r="AE257" s="471"/>
      <c r="AF257" s="472"/>
      <c r="AG257" s="113"/>
      <c r="AH257" s="144"/>
      <c r="AI257" s="144"/>
      <c r="AJ257" s="144"/>
      <c r="AK257" s="144"/>
      <c r="AL257" s="158" t="s">
        <v>3824</v>
      </c>
      <c r="AM257" s="471" t="s">
        <v>22</v>
      </c>
      <c r="AN257" s="471"/>
      <c r="AO257" s="471"/>
      <c r="AP257" s="472"/>
      <c r="BQ257" s="225" t="s">
        <v>1910</v>
      </c>
      <c r="BR257" s="225" t="s">
        <v>3241</v>
      </c>
      <c r="BS257" s="225" t="s">
        <v>2613</v>
      </c>
      <c r="BW257" s="225" t="s">
        <v>5651</v>
      </c>
      <c r="BX257" s="225" t="s">
        <v>3241</v>
      </c>
      <c r="CC257" s="225" t="s">
        <v>1910</v>
      </c>
      <c r="CD257" s="225" t="s">
        <v>3241</v>
      </c>
      <c r="CE257" s="225" t="s">
        <v>2613</v>
      </c>
      <c r="CI257" s="225" t="s">
        <v>5652</v>
      </c>
      <c r="CJ257" s="225" t="s">
        <v>3241</v>
      </c>
      <c r="CO257" s="203"/>
      <c r="CQ257" s="417"/>
      <c r="CR257" s="418"/>
      <c r="CS257" s="418"/>
      <c r="CT257" s="418"/>
      <c r="CU257" s="418"/>
      <c r="CV257" s="418"/>
      <c r="CW257" s="418"/>
      <c r="CX257" s="418"/>
      <c r="CY257" s="418"/>
      <c r="CZ257" s="418"/>
      <c r="DA257" s="418"/>
      <c r="DB257" s="418"/>
      <c r="DC257" s="418"/>
      <c r="DD257" s="418"/>
      <c r="DE257" s="418"/>
      <c r="DF257" s="418"/>
      <c r="DG257" s="418"/>
      <c r="DH257" s="418"/>
      <c r="DI257" s="418"/>
      <c r="DJ257" s="418"/>
      <c r="DK257" s="418"/>
      <c r="DL257" s="418"/>
      <c r="DM257" s="418"/>
      <c r="DN257" s="418"/>
      <c r="DO257" s="418"/>
      <c r="DP257" s="419"/>
    </row>
    <row r="258" spans="7:93" ht="3" customHeight="1" thickBot="1">
      <c r="G258" s="139"/>
      <c r="H258" s="139"/>
      <c r="I258" s="139"/>
      <c r="J258" s="139"/>
      <c r="K258" s="139"/>
      <c r="L258" s="139"/>
      <c r="M258" s="139"/>
      <c r="N258" s="139"/>
      <c r="O258" s="139"/>
      <c r="P258" s="139"/>
      <c r="Q258" s="139"/>
      <c r="R258" s="139"/>
      <c r="S258" s="139"/>
      <c r="W258" s="41"/>
      <c r="X258" s="16"/>
      <c r="Y258" s="16"/>
      <c r="Z258" s="16"/>
      <c r="AA258" s="16"/>
      <c r="AB258" s="111"/>
      <c r="AC258" s="26"/>
      <c r="AD258" s="26"/>
      <c r="AE258" s="26"/>
      <c r="AF258" s="108"/>
      <c r="AG258" s="41"/>
      <c r="AH258" s="16"/>
      <c r="AI258" s="16"/>
      <c r="AJ258" s="16"/>
      <c r="AK258" s="16"/>
      <c r="AL258" s="111"/>
      <c r="AM258" s="26"/>
      <c r="AN258" s="26"/>
      <c r="AO258" s="26"/>
      <c r="AP258" s="108"/>
      <c r="CO258" s="203"/>
    </row>
    <row r="259" spans="7:93" ht="19.5" customHeight="1">
      <c r="G259" s="16"/>
      <c r="H259" s="16"/>
      <c r="I259" s="16"/>
      <c r="J259" s="16"/>
      <c r="K259" s="16"/>
      <c r="L259" s="16"/>
      <c r="M259" s="16"/>
      <c r="N259" s="16"/>
      <c r="O259" s="16"/>
      <c r="P259" s="16"/>
      <c r="Q259" s="16"/>
      <c r="R259" s="16"/>
      <c r="S259" s="16"/>
      <c r="W259" s="41"/>
      <c r="X259" s="473"/>
      <c r="Y259" s="474"/>
      <c r="Z259" s="475"/>
      <c r="AA259" s="17" t="s">
        <v>4</v>
      </c>
      <c r="AB259" s="111"/>
      <c r="AC259" s="473"/>
      <c r="AD259" s="474"/>
      <c r="AE259" s="475"/>
      <c r="AF259" s="109" t="s">
        <v>4</v>
      </c>
      <c r="AG259" s="41"/>
      <c r="AH259" s="473"/>
      <c r="AI259" s="474"/>
      <c r="AJ259" s="475"/>
      <c r="AK259" s="17" t="s">
        <v>4</v>
      </c>
      <c r="AL259" s="111"/>
      <c r="AM259" s="473"/>
      <c r="AN259" s="474"/>
      <c r="AO259" s="475"/>
      <c r="AP259" s="109" t="s">
        <v>4</v>
      </c>
      <c r="AS259" s="205">
        <v>0</v>
      </c>
      <c r="BA259" s="188">
        <f>IF(SUM(BK259:BP259)&gt;0,1,IF(AND(BA238=1,AS259&gt;0),2,IF(BA238=1,3,"")))</f>
      </c>
      <c r="BB259" s="348">
        <f>IF(AND(BF259=0,SUM(BQ259:BV259)&gt;0),1,IF(AND(BA238=1,X259&gt;=0,BF259=0),2,IF(AND(BA238=1,AS259=1),3,"")))</f>
      </c>
      <c r="BC259" s="188">
        <f>IF(AND(BG259=0,SUM(BW259:CB259)&gt;0),1,IF(AND(BA238=1,AC259&gt;=0,BG259=0),2,IF(AND(BA238=1,AS259=1),3,"")))</f>
      </c>
      <c r="BD259" s="188">
        <f>IF(AND(BH259=0,SUM(CC259:CH259)&gt;0),1,IF(AND(BA238=1,AH259&gt;=0,BH259=0),2,IF(AND(BA238=1,AS259=1),3,"")))</f>
      </c>
      <c r="BE259" s="188">
        <f>IF(AND(BI259=0,SUM(CI259:CN259)&gt;0),1,IF(AND(BA238=1,AM259&gt;=0,BI259=0),2,IF(AND(BA238=1,AS259=1),3,"")))</f>
      </c>
      <c r="BF259" s="188">
        <f>IF(X259="",1,0)</f>
        <v>1</v>
      </c>
      <c r="BG259" s="188">
        <f>IF(AC259="",1,0)</f>
        <v>1</v>
      </c>
      <c r="BH259" s="188">
        <f>IF(AH259="",1,0)</f>
        <v>1</v>
      </c>
      <c r="BI259" s="188">
        <f>IF(AM259="",1,0)</f>
        <v>1</v>
      </c>
      <c r="BQ259" s="225">
        <f>IF(AND(BF259+BH259=0,X259+AH259=0),1,0)</f>
        <v>0</v>
      </c>
      <c r="BR259" s="225">
        <f>IF(OR(AS259&lt;&gt;1,BA238=0),1,0)</f>
        <v>1</v>
      </c>
      <c r="BS259" s="225">
        <f>IF(X259&lt;AC259,1,0)</f>
        <v>0</v>
      </c>
      <c r="BW259" s="225">
        <f>IF(AND(BF259=0,AC259&gt;X259),1,0)</f>
        <v>0</v>
      </c>
      <c r="BX259" s="225">
        <f>BR259</f>
        <v>1</v>
      </c>
      <c r="CC259" s="225">
        <f>BQ259</f>
        <v>0</v>
      </c>
      <c r="CD259" s="225">
        <f>BR259</f>
        <v>1</v>
      </c>
      <c r="CE259" s="225">
        <f>IF(AH259&lt;AM259,1,0)</f>
        <v>0</v>
      </c>
      <c r="CI259" s="225">
        <f>IF(AND(BH259=0,AM259&gt;AH259),1,0)</f>
        <v>0</v>
      </c>
      <c r="CJ259" s="225">
        <f>BR259</f>
        <v>1</v>
      </c>
      <c r="CO259" s="203"/>
    </row>
    <row r="260" spans="7:93" ht="3" customHeight="1">
      <c r="G260" s="16"/>
      <c r="H260" s="16"/>
      <c r="I260" s="16"/>
      <c r="J260" s="16"/>
      <c r="K260" s="16"/>
      <c r="L260" s="16"/>
      <c r="M260" s="16"/>
      <c r="N260" s="16"/>
      <c r="O260" s="16"/>
      <c r="P260" s="16"/>
      <c r="Q260" s="16"/>
      <c r="R260" s="16"/>
      <c r="S260" s="16"/>
      <c r="W260" s="44"/>
      <c r="X260" s="45"/>
      <c r="Y260" s="45"/>
      <c r="Z260" s="45"/>
      <c r="AA260" s="45"/>
      <c r="AB260" s="112"/>
      <c r="AC260" s="46"/>
      <c r="AD260" s="46"/>
      <c r="AE260" s="46"/>
      <c r="AF260" s="110"/>
      <c r="AG260" s="44"/>
      <c r="AH260" s="45"/>
      <c r="AI260" s="45"/>
      <c r="AJ260" s="45"/>
      <c r="AK260" s="45"/>
      <c r="AL260" s="112"/>
      <c r="AM260" s="46"/>
      <c r="AN260" s="46"/>
      <c r="AO260" s="46"/>
      <c r="AP260" s="110"/>
      <c r="CO260" s="203"/>
    </row>
    <row r="261" ht="3.75" customHeight="1">
      <c r="CO261" s="203"/>
    </row>
    <row r="262" spans="1:93" ht="15" customHeight="1">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455"/>
      <c r="X262" s="455"/>
      <c r="Y262" s="455"/>
      <c r="Z262" s="455"/>
      <c r="AA262" s="455"/>
      <c r="AB262" s="455"/>
      <c r="AC262" s="455"/>
      <c r="AD262" s="455"/>
      <c r="AE262" s="455"/>
      <c r="AF262" s="455"/>
      <c r="AG262" s="455"/>
      <c r="AH262" s="455"/>
      <c r="AI262" s="455"/>
      <c r="AJ262" s="455"/>
      <c r="AK262" s="455"/>
      <c r="AL262" s="455"/>
      <c r="AM262" s="455"/>
      <c r="AN262" s="455"/>
      <c r="AO262" s="455"/>
      <c r="AP262" s="455"/>
      <c r="AQ262" s="188"/>
      <c r="CO262" s="203"/>
    </row>
    <row r="263" spans="1:157" s="4" customFormat="1" ht="10.5" customHeight="1">
      <c r="A263" s="324">
        <f>IF($J$41="選択してください","","("&amp;$J$44&amp;" "&amp;$J$41&amp;")")</f>
      </c>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379" t="s">
        <v>1846</v>
      </c>
      <c r="AN263" s="380"/>
      <c r="AO263" s="380"/>
      <c r="AP263" s="380"/>
      <c r="AQ263" s="381"/>
      <c r="AR263" s="228"/>
      <c r="AS263" s="228"/>
      <c r="AT263" s="228"/>
      <c r="AU263" s="228"/>
      <c r="AV263" s="228"/>
      <c r="AW263" s="228"/>
      <c r="AX263" s="228"/>
      <c r="AY263" s="228"/>
      <c r="AZ263" s="228"/>
      <c r="BA263" s="227"/>
      <c r="BB263" s="227"/>
      <c r="BC263" s="227"/>
      <c r="BD263" s="227"/>
      <c r="BE263" s="227"/>
      <c r="BF263" s="227"/>
      <c r="BG263" s="227"/>
      <c r="BH263" s="227"/>
      <c r="BI263" s="227"/>
      <c r="BJ263" s="227"/>
      <c r="BK263" s="228"/>
      <c r="BL263" s="228"/>
      <c r="BM263" s="228"/>
      <c r="BN263" s="228"/>
      <c r="BO263" s="228"/>
      <c r="BP263" s="228"/>
      <c r="BQ263" s="228"/>
      <c r="BR263" s="228"/>
      <c r="BS263" s="228"/>
      <c r="BT263" s="228"/>
      <c r="BU263" s="228"/>
      <c r="BV263" s="228"/>
      <c r="BW263" s="228"/>
      <c r="BX263" s="228"/>
      <c r="BY263" s="228"/>
      <c r="BZ263" s="228"/>
      <c r="CA263" s="228"/>
      <c r="CB263" s="228"/>
      <c r="CC263" s="228"/>
      <c r="CD263" s="228"/>
      <c r="CE263" s="228"/>
      <c r="CF263" s="228"/>
      <c r="CG263" s="228"/>
      <c r="CH263" s="228"/>
      <c r="CI263" s="228"/>
      <c r="CJ263" s="228"/>
      <c r="CK263" s="228"/>
      <c r="CL263" s="228"/>
      <c r="CM263" s="228"/>
      <c r="CN263" s="228"/>
      <c r="CO263" s="203"/>
      <c r="CP263" s="226"/>
      <c r="CQ263" s="226"/>
      <c r="CR263" s="226"/>
      <c r="CS263" s="226"/>
      <c r="CT263" s="226"/>
      <c r="CU263" s="226"/>
      <c r="CV263" s="226"/>
      <c r="CW263" s="226"/>
      <c r="CX263" s="226"/>
      <c r="CY263" s="226"/>
      <c r="CZ263" s="226"/>
      <c r="DA263" s="226"/>
      <c r="DB263" s="226"/>
      <c r="DC263" s="226"/>
      <c r="DD263" s="226"/>
      <c r="DE263" s="226"/>
      <c r="DF263" s="226"/>
      <c r="DG263" s="226"/>
      <c r="DH263" s="226"/>
      <c r="DI263" s="226"/>
      <c r="DJ263" s="226"/>
      <c r="DK263" s="226"/>
      <c r="DL263" s="226"/>
      <c r="DM263" s="226"/>
      <c r="DN263" s="135"/>
      <c r="DO263" s="135"/>
      <c r="DP263" s="135"/>
      <c r="DQ263" s="104"/>
      <c r="DR263" s="104"/>
      <c r="DS263" s="104"/>
      <c r="DT263" s="104"/>
      <c r="DU263" s="104"/>
      <c r="DV263" s="104"/>
      <c r="DW263" s="104"/>
      <c r="DX263" s="104"/>
      <c r="DY263" s="16"/>
      <c r="DZ263" s="16"/>
      <c r="EA263" s="16"/>
      <c r="EB263" s="16"/>
      <c r="EC263" s="16"/>
      <c r="ED263" s="16"/>
      <c r="EE263" s="16"/>
      <c r="EF263" s="16"/>
      <c r="EG263" s="16"/>
      <c r="EH263" s="16"/>
      <c r="EI263" s="16"/>
      <c r="EJ263" s="16"/>
      <c r="EK263" s="16"/>
      <c r="EL263" s="16"/>
      <c r="EM263" s="16"/>
      <c r="EN263" s="16"/>
      <c r="EO263" s="16"/>
      <c r="EP263" s="16"/>
      <c r="EQ263" s="16"/>
      <c r="ER263" s="16"/>
      <c r="ES263" s="16"/>
      <c r="ET263" s="16"/>
      <c r="EU263" s="16"/>
      <c r="EV263" s="16"/>
      <c r="EW263" s="16"/>
      <c r="EX263" s="16"/>
      <c r="EY263" s="16"/>
      <c r="EZ263" s="16"/>
      <c r="FA263" s="16"/>
    </row>
    <row r="264" spans="1:93" ht="4.5" customHeight="1">
      <c r="A264" s="16"/>
      <c r="B264" s="16"/>
      <c r="C264" s="655"/>
      <c r="D264" s="655"/>
      <c r="E264" s="655"/>
      <c r="F264" s="655"/>
      <c r="G264" s="655"/>
      <c r="H264" s="655"/>
      <c r="I264" s="655"/>
      <c r="J264" s="655"/>
      <c r="K264" s="655"/>
      <c r="L264" s="655"/>
      <c r="M264" s="655"/>
      <c r="N264" s="655"/>
      <c r="O264" s="655"/>
      <c r="P264" s="655"/>
      <c r="Q264" s="655"/>
      <c r="R264" s="655"/>
      <c r="S264" s="655"/>
      <c r="T264" s="655"/>
      <c r="U264" s="655"/>
      <c r="V264" s="655"/>
      <c r="W264" s="655"/>
      <c r="X264" s="655"/>
      <c r="Y264" s="655"/>
      <c r="Z264" s="655"/>
      <c r="AA264" s="655"/>
      <c r="AB264" s="655"/>
      <c r="AC264" s="655"/>
      <c r="AD264" s="655"/>
      <c r="AE264" s="655"/>
      <c r="AF264" s="655"/>
      <c r="AG264" s="655"/>
      <c r="AH264" s="655"/>
      <c r="AI264" s="655"/>
      <c r="AJ264" s="655"/>
      <c r="AK264" s="10"/>
      <c r="AL264" s="10"/>
      <c r="AM264" s="656"/>
      <c r="AN264" s="657"/>
      <c r="AO264" s="657"/>
      <c r="AP264" s="657"/>
      <c r="AQ264" s="658"/>
      <c r="AR264" s="225" t="s">
        <v>5589</v>
      </c>
      <c r="AZ264" s="225">
        <f>COUNTIF(BA270:BE317,3)</f>
        <v>19</v>
      </c>
      <c r="CO264" s="203"/>
    </row>
    <row r="265" spans="1:94" ht="18.75" customHeight="1">
      <c r="A265" s="16"/>
      <c r="B265" s="457" t="s">
        <v>3829</v>
      </c>
      <c r="C265" s="457"/>
      <c r="D265" s="457"/>
      <c r="E265" s="457"/>
      <c r="F265" s="457"/>
      <c r="G265" s="457"/>
      <c r="H265" s="457"/>
      <c r="I265" s="457"/>
      <c r="J265" s="457"/>
      <c r="K265" s="457"/>
      <c r="L265" s="457"/>
      <c r="M265" s="457"/>
      <c r="N265" s="457"/>
      <c r="O265" s="457"/>
      <c r="P265" s="457"/>
      <c r="Q265" s="457"/>
      <c r="R265" s="457"/>
      <c r="S265" s="457"/>
      <c r="T265" s="457"/>
      <c r="U265" s="457"/>
      <c r="V265" s="457"/>
      <c r="W265" s="457"/>
      <c r="X265" s="457"/>
      <c r="Y265" s="457"/>
      <c r="Z265" s="457"/>
      <c r="AA265" s="457"/>
      <c r="AB265" s="457"/>
      <c r="AC265" s="457"/>
      <c r="AD265" s="457"/>
      <c r="AE265" s="457"/>
      <c r="AF265" s="457"/>
      <c r="AG265" s="457"/>
      <c r="AH265" s="457"/>
      <c r="AI265" s="457"/>
      <c r="AJ265" s="457"/>
      <c r="AK265" s="457"/>
      <c r="AL265" s="275"/>
      <c r="AM265" s="656"/>
      <c r="AN265" s="657"/>
      <c r="AO265" s="657"/>
      <c r="AP265" s="657"/>
      <c r="AQ265" s="658"/>
      <c r="AR265" s="225" t="s">
        <v>5590</v>
      </c>
      <c r="AZ265" s="225">
        <f>COUNTIF(BA270:BE317,1)</f>
        <v>0</v>
      </c>
      <c r="CO265" s="203"/>
      <c r="CP265" s="307" t="s">
        <v>2475</v>
      </c>
    </row>
    <row r="266" spans="1:120" ht="4.5" customHeight="1">
      <c r="A266" s="16"/>
      <c r="B266" s="10"/>
      <c r="C266" s="458"/>
      <c r="D266" s="458"/>
      <c r="E266" s="458"/>
      <c r="F266" s="458"/>
      <c r="G266" s="458"/>
      <c r="H266" s="458"/>
      <c r="I266" s="458"/>
      <c r="J266" s="458"/>
      <c r="K266" s="458"/>
      <c r="L266" s="458"/>
      <c r="M266" s="458"/>
      <c r="N266" s="458"/>
      <c r="O266" s="458"/>
      <c r="P266" s="458"/>
      <c r="Q266" s="458"/>
      <c r="R266" s="458"/>
      <c r="S266" s="458"/>
      <c r="T266" s="458"/>
      <c r="U266" s="458"/>
      <c r="V266" s="458"/>
      <c r="W266" s="458"/>
      <c r="X266" s="458"/>
      <c r="Y266" s="458"/>
      <c r="Z266" s="458"/>
      <c r="AA266" s="458"/>
      <c r="AB266" s="458"/>
      <c r="AC266" s="458"/>
      <c r="AD266" s="458"/>
      <c r="AE266" s="458"/>
      <c r="AF266" s="458"/>
      <c r="AG266" s="458"/>
      <c r="AH266" s="458"/>
      <c r="AI266" s="458"/>
      <c r="AJ266" s="458"/>
      <c r="AK266" s="458"/>
      <c r="AL266" s="459"/>
      <c r="AM266" s="382"/>
      <c r="AN266" s="383"/>
      <c r="AO266" s="383"/>
      <c r="AP266" s="383"/>
      <c r="AQ266" s="384"/>
      <c r="CO266" s="203"/>
      <c r="CQ266" s="700" t="s">
        <v>2476</v>
      </c>
      <c r="CR266" s="701"/>
      <c r="CS266" s="701"/>
      <c r="CT266" s="701"/>
      <c r="CU266" s="701"/>
      <c r="CV266" s="701"/>
      <c r="CW266" s="701"/>
      <c r="CX266" s="701"/>
      <c r="CY266" s="701"/>
      <c r="CZ266" s="701"/>
      <c r="DA266" s="701"/>
      <c r="DB266" s="701"/>
      <c r="DC266" s="701"/>
      <c r="DD266" s="701"/>
      <c r="DE266" s="701"/>
      <c r="DF266" s="701"/>
      <c r="DG266" s="701"/>
      <c r="DH266" s="701"/>
      <c r="DI266" s="701"/>
      <c r="DJ266" s="701"/>
      <c r="DK266" s="701"/>
      <c r="DL266" s="701"/>
      <c r="DM266" s="701"/>
      <c r="DN266" s="701"/>
      <c r="DO266" s="701"/>
      <c r="DP266" s="702"/>
    </row>
    <row r="267" spans="21:120" ht="4.5" customHeight="1">
      <c r="U267" s="16"/>
      <c r="V267" s="16"/>
      <c r="W267" s="16"/>
      <c r="X267" s="16"/>
      <c r="Y267" s="16"/>
      <c r="Z267" s="16"/>
      <c r="AA267" s="16"/>
      <c r="AB267" s="16"/>
      <c r="AC267" s="16"/>
      <c r="AD267" s="16"/>
      <c r="AE267" s="16"/>
      <c r="AF267" s="16"/>
      <c r="CO267" s="203"/>
      <c r="CQ267" s="703"/>
      <c r="CR267" s="704"/>
      <c r="CS267" s="704"/>
      <c r="CT267" s="704"/>
      <c r="CU267" s="704"/>
      <c r="CV267" s="704"/>
      <c r="CW267" s="704"/>
      <c r="CX267" s="704"/>
      <c r="CY267" s="704"/>
      <c r="CZ267" s="704"/>
      <c r="DA267" s="704"/>
      <c r="DB267" s="704"/>
      <c r="DC267" s="704"/>
      <c r="DD267" s="704"/>
      <c r="DE267" s="704"/>
      <c r="DF267" s="704"/>
      <c r="DG267" s="704"/>
      <c r="DH267" s="704"/>
      <c r="DI267" s="704"/>
      <c r="DJ267" s="704"/>
      <c r="DK267" s="704"/>
      <c r="DL267" s="704"/>
      <c r="DM267" s="704"/>
      <c r="DN267" s="704"/>
      <c r="DO267" s="704"/>
      <c r="DP267" s="705"/>
    </row>
    <row r="268" spans="21:120" ht="4.5" customHeight="1">
      <c r="U268" s="16"/>
      <c r="V268" s="16"/>
      <c r="W268" s="16"/>
      <c r="X268" s="16"/>
      <c r="Y268" s="16"/>
      <c r="Z268" s="16"/>
      <c r="AA268" s="16"/>
      <c r="AB268" s="16"/>
      <c r="AC268" s="16"/>
      <c r="AD268" s="16"/>
      <c r="AE268" s="16"/>
      <c r="AF268" s="16"/>
      <c r="CO268" s="203"/>
      <c r="CQ268" s="703"/>
      <c r="CR268" s="704"/>
      <c r="CS268" s="704"/>
      <c r="CT268" s="704"/>
      <c r="CU268" s="704"/>
      <c r="CV268" s="704"/>
      <c r="CW268" s="704"/>
      <c r="CX268" s="704"/>
      <c r="CY268" s="704"/>
      <c r="CZ268" s="704"/>
      <c r="DA268" s="704"/>
      <c r="DB268" s="704"/>
      <c r="DC268" s="704"/>
      <c r="DD268" s="704"/>
      <c r="DE268" s="704"/>
      <c r="DF268" s="704"/>
      <c r="DG268" s="704"/>
      <c r="DH268" s="704"/>
      <c r="DI268" s="704"/>
      <c r="DJ268" s="704"/>
      <c r="DK268" s="704"/>
      <c r="DL268" s="704"/>
      <c r="DM268" s="704"/>
      <c r="DN268" s="704"/>
      <c r="DO268" s="704"/>
      <c r="DP268" s="705"/>
    </row>
    <row r="269" spans="6:120" ht="4.5" customHeight="1">
      <c r="F269" s="159"/>
      <c r="G269" s="139"/>
      <c r="H269" s="139"/>
      <c r="I269" s="139"/>
      <c r="J269" s="139"/>
      <c r="K269" s="139"/>
      <c r="L269" s="139"/>
      <c r="M269" s="139"/>
      <c r="N269" s="139"/>
      <c r="O269" s="139"/>
      <c r="P269" s="139"/>
      <c r="Q269" s="139"/>
      <c r="R269" s="139"/>
      <c r="S269" s="139"/>
      <c r="T269" s="136"/>
      <c r="U269" s="16"/>
      <c r="V269" s="16"/>
      <c r="W269" s="16"/>
      <c r="X269" s="16"/>
      <c r="Y269" s="16"/>
      <c r="Z269" s="16"/>
      <c r="AA269" s="16"/>
      <c r="AB269" s="16"/>
      <c r="AC269" s="16"/>
      <c r="AD269" s="16"/>
      <c r="AE269" s="16"/>
      <c r="AF269" s="16"/>
      <c r="CO269" s="203"/>
      <c r="CP269" s="229"/>
      <c r="CQ269" s="706"/>
      <c r="CR269" s="707"/>
      <c r="CS269" s="707"/>
      <c r="CT269" s="707"/>
      <c r="CU269" s="707"/>
      <c r="CV269" s="707"/>
      <c r="CW269" s="707"/>
      <c r="CX269" s="707"/>
      <c r="CY269" s="707"/>
      <c r="CZ269" s="707"/>
      <c r="DA269" s="707"/>
      <c r="DB269" s="707"/>
      <c r="DC269" s="707"/>
      <c r="DD269" s="707"/>
      <c r="DE269" s="707"/>
      <c r="DF269" s="707"/>
      <c r="DG269" s="707"/>
      <c r="DH269" s="707"/>
      <c r="DI269" s="707"/>
      <c r="DJ269" s="707"/>
      <c r="DK269" s="707"/>
      <c r="DL269" s="707"/>
      <c r="DM269" s="707"/>
      <c r="DN269" s="707"/>
      <c r="DO269" s="707"/>
      <c r="DP269" s="708"/>
    </row>
    <row r="270" spans="6:120" ht="19.5" customHeight="1">
      <c r="F270" s="41"/>
      <c r="G270" s="696" t="s">
        <v>4392</v>
      </c>
      <c r="H270" s="696"/>
      <c r="I270" s="696"/>
      <c r="J270" s="696"/>
      <c r="K270" s="696"/>
      <c r="L270" s="696"/>
      <c r="M270" s="696"/>
      <c r="N270" s="696"/>
      <c r="O270" s="696"/>
      <c r="P270" s="696"/>
      <c r="Q270" s="696"/>
      <c r="R270" s="696"/>
      <c r="S270" s="696"/>
      <c r="T270" s="42"/>
      <c r="U270" s="16"/>
      <c r="V270" s="16"/>
      <c r="W270" s="16"/>
      <c r="X270" s="16"/>
      <c r="Y270" s="16"/>
      <c r="Z270" s="16"/>
      <c r="AA270" s="16"/>
      <c r="AB270" s="16"/>
      <c r="AC270" s="16"/>
      <c r="AD270" s="16"/>
      <c r="AE270" s="16"/>
      <c r="AF270" s="16"/>
      <c r="AN270" s="524">
        <f>IF(AS270&lt;&gt;0,AS270,"")</f>
      </c>
      <c r="AO270" s="525"/>
      <c r="AP270" s="526"/>
      <c r="AS270" s="270">
        <v>0</v>
      </c>
      <c r="BA270" s="188">
        <f>IF(AS270&gt;0,2,3)</f>
        <v>3</v>
      </c>
      <c r="CO270" s="203"/>
      <c r="CQ270" s="229"/>
      <c r="CR270" s="229"/>
      <c r="CS270" s="229"/>
      <c r="CT270" s="229"/>
      <c r="CU270" s="229"/>
      <c r="CV270" s="229"/>
      <c r="CW270" s="229"/>
      <c r="CX270" s="229"/>
      <c r="CY270" s="229"/>
      <c r="CZ270" s="229"/>
      <c r="DA270" s="229"/>
      <c r="DB270" s="229"/>
      <c r="DC270" s="229"/>
      <c r="DD270" s="229"/>
      <c r="DE270" s="229"/>
      <c r="DF270" s="229"/>
      <c r="DG270" s="229"/>
      <c r="DH270" s="229"/>
      <c r="DI270" s="229"/>
      <c r="DJ270" s="229"/>
      <c r="DK270" s="229"/>
      <c r="DL270" s="229"/>
      <c r="DM270" s="229"/>
      <c r="DN270" s="104"/>
      <c r="DO270" s="104"/>
      <c r="DP270" s="104"/>
    </row>
    <row r="271" spans="6:93" ht="4.5" customHeight="1">
      <c r="F271" s="44"/>
      <c r="G271" s="144"/>
      <c r="H271" s="144"/>
      <c r="I271" s="45"/>
      <c r="J271" s="45"/>
      <c r="K271" s="45"/>
      <c r="L271" s="45"/>
      <c r="M271" s="45"/>
      <c r="N271" s="45"/>
      <c r="O271" s="45"/>
      <c r="P271" s="45"/>
      <c r="Q271" s="45"/>
      <c r="R271" s="45"/>
      <c r="S271" s="45"/>
      <c r="T271" s="47"/>
      <c r="U271" s="16"/>
      <c r="V271" s="16"/>
      <c r="W271" s="16"/>
      <c r="X271" s="16"/>
      <c r="Y271" s="16"/>
      <c r="Z271" s="16"/>
      <c r="AA271" s="16"/>
      <c r="AB271" s="16"/>
      <c r="AC271" s="16"/>
      <c r="AD271" s="16"/>
      <c r="AE271" s="16"/>
      <c r="AF271" s="16"/>
      <c r="AS271" s="271"/>
      <c r="CO271" s="203"/>
    </row>
    <row r="272" spans="21:93" ht="4.5" customHeight="1">
      <c r="U272" s="16"/>
      <c r="V272" s="16"/>
      <c r="W272" s="16"/>
      <c r="X272" s="16"/>
      <c r="Y272" s="16"/>
      <c r="Z272" s="16"/>
      <c r="AA272" s="16"/>
      <c r="AB272" s="16"/>
      <c r="AC272" s="16"/>
      <c r="AD272" s="16"/>
      <c r="AE272" s="16"/>
      <c r="AF272" s="16"/>
      <c r="CO272" s="203"/>
    </row>
    <row r="273" spans="6:93" ht="4.5" customHeight="1">
      <c r="F273" s="159"/>
      <c r="G273" s="39"/>
      <c r="H273" s="39"/>
      <c r="I273" s="139"/>
      <c r="J273" s="139"/>
      <c r="K273" s="139"/>
      <c r="L273" s="139"/>
      <c r="M273" s="139"/>
      <c r="N273" s="139"/>
      <c r="O273" s="139"/>
      <c r="P273" s="139"/>
      <c r="Q273" s="139"/>
      <c r="R273" s="139"/>
      <c r="S273" s="139"/>
      <c r="T273" s="136"/>
      <c r="U273" s="16"/>
      <c r="V273" s="16"/>
      <c r="W273" s="16"/>
      <c r="X273" s="16"/>
      <c r="Y273" s="16"/>
      <c r="Z273" s="16"/>
      <c r="AA273" s="16"/>
      <c r="AB273" s="16"/>
      <c r="AC273" s="16"/>
      <c r="AD273" s="16"/>
      <c r="AE273" s="16"/>
      <c r="AF273" s="16"/>
      <c r="AS273" s="271"/>
      <c r="CO273" s="203"/>
    </row>
    <row r="274" spans="6:93" ht="19.5" customHeight="1">
      <c r="F274" s="41"/>
      <c r="G274" s="696" t="s">
        <v>4393</v>
      </c>
      <c r="H274" s="696"/>
      <c r="I274" s="696"/>
      <c r="J274" s="696"/>
      <c r="K274" s="696"/>
      <c r="L274" s="696"/>
      <c r="M274" s="696"/>
      <c r="N274" s="696"/>
      <c r="O274" s="696"/>
      <c r="P274" s="696"/>
      <c r="Q274" s="696"/>
      <c r="R274" s="696"/>
      <c r="S274" s="696"/>
      <c r="T274" s="42"/>
      <c r="U274" s="16"/>
      <c r="V274" s="16"/>
      <c r="W274" s="16"/>
      <c r="X274" s="16"/>
      <c r="Y274" s="16"/>
      <c r="Z274" s="16"/>
      <c r="AA274" s="16"/>
      <c r="AB274" s="16"/>
      <c r="AC274" s="16"/>
      <c r="AD274" s="16"/>
      <c r="AE274" s="16"/>
      <c r="AF274" s="16"/>
      <c r="AN274" s="524">
        <f>IF(AS274&lt;&gt;0,AS274,"")</f>
      </c>
      <c r="AO274" s="525"/>
      <c r="AP274" s="526"/>
      <c r="AS274" s="270">
        <v>0</v>
      </c>
      <c r="BA274" s="188">
        <f>IF(AS274&gt;0,2,3)</f>
        <v>3</v>
      </c>
      <c r="CO274" s="203"/>
    </row>
    <row r="275" spans="6:93" ht="4.5" customHeight="1">
      <c r="F275" s="44"/>
      <c r="G275" s="144"/>
      <c r="H275" s="144"/>
      <c r="I275" s="45"/>
      <c r="J275" s="45"/>
      <c r="K275" s="45"/>
      <c r="L275" s="45"/>
      <c r="M275" s="45"/>
      <c r="N275" s="45"/>
      <c r="O275" s="45"/>
      <c r="P275" s="45"/>
      <c r="Q275" s="45"/>
      <c r="R275" s="45"/>
      <c r="S275" s="45"/>
      <c r="T275" s="47"/>
      <c r="U275" s="16"/>
      <c r="V275" s="16"/>
      <c r="W275" s="16"/>
      <c r="X275" s="16"/>
      <c r="Y275" s="16"/>
      <c r="Z275" s="16"/>
      <c r="AA275" s="16"/>
      <c r="AB275" s="16"/>
      <c r="AC275" s="16"/>
      <c r="AD275" s="16"/>
      <c r="AE275" s="16"/>
      <c r="AF275" s="16"/>
      <c r="AS275" s="271"/>
      <c r="CO275" s="203"/>
    </row>
    <row r="276" spans="21:93" ht="4.5" customHeight="1">
      <c r="U276" s="16"/>
      <c r="V276" s="16"/>
      <c r="W276" s="16"/>
      <c r="X276" s="16"/>
      <c r="Y276" s="16"/>
      <c r="Z276" s="16"/>
      <c r="AA276" s="16"/>
      <c r="AB276" s="16"/>
      <c r="AC276" s="16"/>
      <c r="AD276" s="16"/>
      <c r="AE276" s="16"/>
      <c r="AF276" s="16"/>
      <c r="CO276" s="203"/>
    </row>
    <row r="277" spans="6:110" ht="4.5" customHeight="1">
      <c r="F277" s="159"/>
      <c r="G277" s="39"/>
      <c r="H277" s="39"/>
      <c r="I277" s="139"/>
      <c r="J277" s="139"/>
      <c r="K277" s="139"/>
      <c r="L277" s="139"/>
      <c r="M277" s="139"/>
      <c r="N277" s="139"/>
      <c r="O277" s="139"/>
      <c r="P277" s="139"/>
      <c r="Q277" s="139"/>
      <c r="R277" s="139"/>
      <c r="S277" s="139"/>
      <c r="T277" s="136"/>
      <c r="U277" s="16"/>
      <c r="V277" s="16"/>
      <c r="W277" s="16"/>
      <c r="X277" s="16"/>
      <c r="Y277" s="16"/>
      <c r="Z277" s="16"/>
      <c r="AA277" s="16"/>
      <c r="AB277" s="16"/>
      <c r="AC277" s="16"/>
      <c r="AD277" s="16"/>
      <c r="AE277" s="16"/>
      <c r="AF277" s="16"/>
      <c r="AS277" s="271"/>
      <c r="CO277" s="203"/>
      <c r="CQ277" s="234"/>
      <c r="CR277" s="234"/>
      <c r="CS277" s="234"/>
      <c r="CT277" s="234"/>
      <c r="CU277" s="234"/>
      <c r="CV277" s="234"/>
      <c r="CW277" s="234"/>
      <c r="CX277" s="234"/>
      <c r="CY277" s="234"/>
      <c r="CZ277" s="234"/>
      <c r="DA277" s="234"/>
      <c r="DB277" s="234"/>
      <c r="DC277" s="234"/>
      <c r="DD277" s="234"/>
      <c r="DE277" s="234"/>
      <c r="DF277" s="234"/>
    </row>
    <row r="278" spans="6:110" ht="19.5" customHeight="1">
      <c r="F278" s="41"/>
      <c r="G278" s="696" t="s">
        <v>4394</v>
      </c>
      <c r="H278" s="696"/>
      <c r="I278" s="696"/>
      <c r="J278" s="696"/>
      <c r="K278" s="696"/>
      <c r="L278" s="696"/>
      <c r="M278" s="696"/>
      <c r="N278" s="696"/>
      <c r="O278" s="696"/>
      <c r="P278" s="696"/>
      <c r="Q278" s="696"/>
      <c r="R278" s="696"/>
      <c r="S278" s="696"/>
      <c r="T278" s="42"/>
      <c r="U278" s="16"/>
      <c r="V278" s="16"/>
      <c r="W278" s="16"/>
      <c r="X278" s="16"/>
      <c r="Y278" s="16"/>
      <c r="Z278" s="16"/>
      <c r="AA278" s="16"/>
      <c r="AB278" s="16"/>
      <c r="AC278" s="16"/>
      <c r="AD278" s="16"/>
      <c r="AE278" s="16"/>
      <c r="AF278" s="16"/>
      <c r="AN278" s="524">
        <f>IF(AS278&lt;&gt;0,AS278,"")</f>
      </c>
      <c r="AO278" s="525"/>
      <c r="AP278" s="526"/>
      <c r="AS278" s="270">
        <v>0</v>
      </c>
      <c r="BA278" s="188">
        <f>IF(AS278&gt;0,2,3)</f>
        <v>3</v>
      </c>
      <c r="CO278" s="203"/>
      <c r="CQ278" s="234"/>
      <c r="CR278" s="234"/>
      <c r="CS278" s="234"/>
      <c r="CT278" s="234"/>
      <c r="CU278" s="234"/>
      <c r="CV278" s="234"/>
      <c r="CW278" s="234"/>
      <c r="CX278" s="234"/>
      <c r="CY278" s="234"/>
      <c r="CZ278" s="234"/>
      <c r="DA278" s="234"/>
      <c r="DB278" s="234"/>
      <c r="DC278" s="234"/>
      <c r="DD278" s="234"/>
      <c r="DE278" s="234"/>
      <c r="DF278" s="234"/>
    </row>
    <row r="279" spans="6:110" ht="4.5" customHeight="1">
      <c r="F279" s="44"/>
      <c r="G279" s="144"/>
      <c r="H279" s="144"/>
      <c r="I279" s="45"/>
      <c r="J279" s="45"/>
      <c r="K279" s="45"/>
      <c r="L279" s="45"/>
      <c r="M279" s="45"/>
      <c r="N279" s="45"/>
      <c r="O279" s="45"/>
      <c r="P279" s="45"/>
      <c r="Q279" s="45"/>
      <c r="R279" s="45"/>
      <c r="S279" s="45"/>
      <c r="T279" s="47"/>
      <c r="U279" s="16"/>
      <c r="V279" s="16"/>
      <c r="W279" s="16"/>
      <c r="X279" s="16"/>
      <c r="Y279" s="16"/>
      <c r="Z279" s="16"/>
      <c r="AA279" s="16"/>
      <c r="AB279" s="16"/>
      <c r="AC279" s="16"/>
      <c r="AD279" s="16"/>
      <c r="AE279" s="16"/>
      <c r="AF279" s="16"/>
      <c r="AS279" s="271"/>
      <c r="CO279" s="203"/>
      <c r="CQ279" s="234"/>
      <c r="CR279" s="234"/>
      <c r="CS279" s="234"/>
      <c r="CT279" s="234"/>
      <c r="CU279" s="234"/>
      <c r="CV279" s="234"/>
      <c r="CW279" s="234"/>
      <c r="CX279" s="234"/>
      <c r="CY279" s="234"/>
      <c r="CZ279" s="234"/>
      <c r="DA279" s="234"/>
      <c r="DB279" s="234"/>
      <c r="DC279" s="234"/>
      <c r="DD279" s="234"/>
      <c r="DE279" s="234"/>
      <c r="DF279" s="234"/>
    </row>
    <row r="280" spans="21:110" ht="4.5" customHeight="1">
      <c r="U280" s="16"/>
      <c r="V280" s="16"/>
      <c r="W280" s="16"/>
      <c r="X280" s="16"/>
      <c r="Y280" s="16"/>
      <c r="Z280" s="16"/>
      <c r="AA280" s="16"/>
      <c r="AB280" s="16"/>
      <c r="AC280" s="16"/>
      <c r="AD280" s="16"/>
      <c r="AE280" s="16"/>
      <c r="AF280" s="16"/>
      <c r="CO280" s="203"/>
      <c r="CQ280" s="234"/>
      <c r="CR280" s="234"/>
      <c r="CS280" s="234"/>
      <c r="CT280" s="234"/>
      <c r="CU280" s="234"/>
      <c r="CV280" s="234"/>
      <c r="CW280" s="234"/>
      <c r="CX280" s="234"/>
      <c r="CY280" s="234"/>
      <c r="CZ280" s="234"/>
      <c r="DA280" s="234"/>
      <c r="DB280" s="234"/>
      <c r="DC280" s="234"/>
      <c r="DD280" s="234"/>
      <c r="DE280" s="234"/>
      <c r="DF280" s="234"/>
    </row>
    <row r="281" spans="6:110" ht="4.5" customHeight="1">
      <c r="F281" s="159"/>
      <c r="G281" s="39"/>
      <c r="H281" s="39"/>
      <c r="I281" s="139"/>
      <c r="J281" s="139"/>
      <c r="K281" s="139"/>
      <c r="L281" s="139"/>
      <c r="M281" s="139"/>
      <c r="N281" s="139"/>
      <c r="O281" s="139"/>
      <c r="P281" s="139"/>
      <c r="Q281" s="139"/>
      <c r="R281" s="139"/>
      <c r="S281" s="139"/>
      <c r="T281" s="136"/>
      <c r="U281" s="16"/>
      <c r="V281" s="16"/>
      <c r="W281" s="16"/>
      <c r="X281" s="16"/>
      <c r="Y281" s="16"/>
      <c r="Z281" s="16"/>
      <c r="AA281" s="16"/>
      <c r="AB281" s="16"/>
      <c r="AC281" s="16"/>
      <c r="AD281" s="16"/>
      <c r="AE281" s="16"/>
      <c r="AF281" s="16"/>
      <c r="AS281" s="271"/>
      <c r="CO281" s="203"/>
      <c r="CQ281" s="234"/>
      <c r="CR281" s="234"/>
      <c r="CS281" s="234"/>
      <c r="CT281" s="234"/>
      <c r="CU281" s="234"/>
      <c r="CV281" s="234"/>
      <c r="CW281" s="234"/>
      <c r="CX281" s="234"/>
      <c r="CY281" s="234"/>
      <c r="CZ281" s="234"/>
      <c r="DA281" s="234"/>
      <c r="DB281" s="234"/>
      <c r="DC281" s="234"/>
      <c r="DD281" s="234"/>
      <c r="DE281" s="234"/>
      <c r="DF281" s="234"/>
    </row>
    <row r="282" spans="6:93" ht="19.5" customHeight="1">
      <c r="F282" s="41"/>
      <c r="G282" s="696" t="s">
        <v>4395</v>
      </c>
      <c r="H282" s="696"/>
      <c r="I282" s="696"/>
      <c r="J282" s="696"/>
      <c r="K282" s="696"/>
      <c r="L282" s="696"/>
      <c r="M282" s="696"/>
      <c r="N282" s="696"/>
      <c r="O282" s="696"/>
      <c r="P282" s="696"/>
      <c r="Q282" s="696"/>
      <c r="R282" s="696"/>
      <c r="S282" s="696"/>
      <c r="T282" s="42"/>
      <c r="U282" s="16"/>
      <c r="V282" s="16"/>
      <c r="W282" s="16"/>
      <c r="X282" s="16"/>
      <c r="Y282" s="16"/>
      <c r="Z282" s="16"/>
      <c r="AA282" s="16"/>
      <c r="AB282" s="16"/>
      <c r="AC282" s="16"/>
      <c r="AD282" s="16"/>
      <c r="AE282" s="16"/>
      <c r="AF282" s="16"/>
      <c r="AN282" s="524">
        <f>IF(AS282&lt;&gt;0,AS282,"")</f>
      </c>
      <c r="AO282" s="525"/>
      <c r="AP282" s="526"/>
      <c r="AS282" s="270">
        <v>0</v>
      </c>
      <c r="BA282" s="188">
        <f>IF(AS282&gt;0,2,3)</f>
        <v>3</v>
      </c>
      <c r="CO282" s="203"/>
    </row>
    <row r="283" spans="6:93" ht="4.5" customHeight="1">
      <c r="F283" s="44"/>
      <c r="G283" s="45"/>
      <c r="H283" s="45"/>
      <c r="I283" s="45"/>
      <c r="J283" s="45"/>
      <c r="K283" s="45"/>
      <c r="L283" s="45"/>
      <c r="M283" s="45"/>
      <c r="N283" s="45"/>
      <c r="O283" s="45"/>
      <c r="P283" s="45"/>
      <c r="Q283" s="45"/>
      <c r="R283" s="45"/>
      <c r="S283" s="45"/>
      <c r="T283" s="47"/>
      <c r="U283" s="16"/>
      <c r="V283" s="16"/>
      <c r="W283" s="16"/>
      <c r="X283" s="16"/>
      <c r="Y283" s="16"/>
      <c r="Z283" s="16"/>
      <c r="AA283" s="16"/>
      <c r="AB283" s="16"/>
      <c r="AC283" s="16"/>
      <c r="AD283" s="16"/>
      <c r="AE283" s="16"/>
      <c r="AF283" s="16"/>
      <c r="CO283" s="203"/>
    </row>
    <row r="284" spans="21:93" ht="4.5" customHeight="1">
      <c r="U284" s="16"/>
      <c r="V284" s="16"/>
      <c r="W284" s="16"/>
      <c r="X284" s="16"/>
      <c r="Y284" s="16"/>
      <c r="Z284" s="16"/>
      <c r="AA284" s="16"/>
      <c r="AB284" s="16"/>
      <c r="AC284" s="16"/>
      <c r="AD284" s="16"/>
      <c r="AE284" s="16"/>
      <c r="AF284" s="16"/>
      <c r="CO284" s="203"/>
    </row>
    <row r="285" spans="22:93" ht="19.5" customHeight="1">
      <c r="V285" s="718"/>
      <c r="W285" s="718"/>
      <c r="X285" s="718"/>
      <c r="Y285" s="718"/>
      <c r="Z285" s="718"/>
      <c r="AA285" s="718"/>
      <c r="AB285" s="718"/>
      <c r="AC285" s="718"/>
      <c r="AD285" s="718"/>
      <c r="AE285" s="719">
        <f>IF(AND(AS65=12,AS270*AS274*AS278*AS282&lt;&gt;0),"６ページに進んで下さい","")</f>
      </c>
      <c r="AF285" s="719"/>
      <c r="AG285" s="719"/>
      <c r="AH285" s="719"/>
      <c r="AI285" s="719"/>
      <c r="AJ285" s="719"/>
      <c r="AK285" s="719"/>
      <c r="AL285" s="719"/>
      <c r="AM285" s="719"/>
      <c r="AN285" s="719"/>
      <c r="AO285" s="719"/>
      <c r="AP285" s="719"/>
      <c r="AQ285" s="719"/>
      <c r="CO285" s="203"/>
    </row>
    <row r="286" spans="2:94" ht="19.5" customHeight="1">
      <c r="B286" s="8" t="s">
        <v>4396</v>
      </c>
      <c r="P286" s="7"/>
      <c r="CO286" s="203"/>
      <c r="CP286" s="307" t="s">
        <v>2477</v>
      </c>
    </row>
    <row r="287" spans="3:93" ht="3.75" customHeight="1" thickBot="1">
      <c r="C287" s="460" t="s">
        <v>646</v>
      </c>
      <c r="D287" s="460"/>
      <c r="E287" s="460"/>
      <c r="F287" s="460"/>
      <c r="G287" s="460"/>
      <c r="H287" s="460"/>
      <c r="I287" s="460"/>
      <c r="J287" s="460"/>
      <c r="K287" s="460"/>
      <c r="L287" s="460"/>
      <c r="M287" s="460"/>
      <c r="N287" s="460"/>
      <c r="O287" s="460"/>
      <c r="P287" s="460"/>
      <c r="Q287" s="460"/>
      <c r="R287" s="460"/>
      <c r="S287" s="460"/>
      <c r="T287" s="460"/>
      <c r="U287" s="460"/>
      <c r="V287" s="460"/>
      <c r="W287" s="460"/>
      <c r="X287" s="460"/>
      <c r="Y287" s="460"/>
      <c r="Z287" s="460"/>
      <c r="AA287" s="460"/>
      <c r="AB287" s="460"/>
      <c r="AC287" s="460"/>
      <c r="AD287" s="460"/>
      <c r="AE287" s="460"/>
      <c r="AF287" s="460"/>
      <c r="AG287" s="460"/>
      <c r="AH287" s="460"/>
      <c r="AI287" s="460"/>
      <c r="AJ287" s="460"/>
      <c r="AK287" s="460"/>
      <c r="AL287" s="460"/>
      <c r="AM287" s="16"/>
      <c r="CO287" s="203"/>
    </row>
    <row r="288" spans="3:123" ht="24" customHeight="1" thickBot="1">
      <c r="C288" s="9" t="s">
        <v>4397</v>
      </c>
      <c r="S288" s="659">
        <f>IF(BK295=1,"現業組合員数が３で回答した組合員総数を超えています",IF(BL292=1,"→現業組合員数と内訳（合計"&amp;AS295&amp;"人）があいません",""))</f>
      </c>
      <c r="T288" s="660"/>
      <c r="U288" s="660"/>
      <c r="V288" s="660"/>
      <c r="W288" s="660"/>
      <c r="X288" s="660"/>
      <c r="Y288" s="660"/>
      <c r="Z288" s="660"/>
      <c r="AA288" s="660"/>
      <c r="AB288" s="660"/>
      <c r="AC288" s="660"/>
      <c r="AD288" s="660"/>
      <c r="AE288" s="660"/>
      <c r="AF288" s="660"/>
      <c r="AG288" s="660"/>
      <c r="AH288" s="660"/>
      <c r="AI288" s="660"/>
      <c r="AJ288" s="660"/>
      <c r="AK288" s="660"/>
      <c r="AL288" s="660"/>
      <c r="AM288" s="660"/>
      <c r="AN288" s="660"/>
      <c r="AO288" s="660"/>
      <c r="AP288" s="660"/>
      <c r="AQ288" s="661"/>
      <c r="CO288" s="203"/>
      <c r="CQ288" s="346" t="s">
        <v>2699</v>
      </c>
      <c r="CR288" s="714" t="s">
        <v>2706</v>
      </c>
      <c r="CS288" s="397"/>
      <c r="CT288" s="397"/>
      <c r="CU288" s="397"/>
      <c r="CV288" s="397"/>
      <c r="CW288" s="397"/>
      <c r="CX288" s="397"/>
      <c r="CY288" s="397"/>
      <c r="CZ288" s="397"/>
      <c r="DA288" s="397"/>
      <c r="DB288" s="397"/>
      <c r="DC288" s="397"/>
      <c r="DD288" s="397"/>
      <c r="DE288" s="397"/>
      <c r="DF288" s="397"/>
      <c r="DG288" s="397"/>
      <c r="DH288" s="397"/>
      <c r="DI288" s="397"/>
      <c r="DJ288" s="397"/>
      <c r="DK288" s="397"/>
      <c r="DL288" s="397"/>
      <c r="DM288" s="397"/>
      <c r="DN288" s="397"/>
      <c r="DO288" s="397"/>
      <c r="DP288" s="398"/>
      <c r="DS288" s="326"/>
    </row>
    <row r="289" spans="5:120" ht="12.75" customHeight="1">
      <c r="E289" s="527" t="s">
        <v>4398</v>
      </c>
      <c r="F289" s="527"/>
      <c r="G289" s="527"/>
      <c r="H289" s="527"/>
      <c r="I289" s="527"/>
      <c r="J289" s="527"/>
      <c r="K289" s="527"/>
      <c r="L289" s="527"/>
      <c r="M289" s="527"/>
      <c r="N289" s="527"/>
      <c r="O289" s="527"/>
      <c r="P289" s="527"/>
      <c r="Q289" s="527"/>
      <c r="R289" s="527"/>
      <c r="S289" s="527"/>
      <c r="T289" s="527"/>
      <c r="U289" s="527"/>
      <c r="V289" s="527"/>
      <c r="W289" s="527"/>
      <c r="X289" s="527"/>
      <c r="Y289" s="527"/>
      <c r="Z289" s="527"/>
      <c r="AA289" s="527"/>
      <c r="AB289" s="527"/>
      <c r="AC289" s="527"/>
      <c r="AD289" s="527"/>
      <c r="AE289" s="527"/>
      <c r="AF289" s="527"/>
      <c r="AG289" s="527"/>
      <c r="AH289" s="527"/>
      <c r="AI289" s="527"/>
      <c r="AJ289" s="527"/>
      <c r="AK289" s="527"/>
      <c r="AL289" s="527"/>
      <c r="AM289" s="527"/>
      <c r="AN289" s="527"/>
      <c r="AO289" s="527"/>
      <c r="AP289" s="527"/>
      <c r="CO289" s="203"/>
      <c r="CQ289" s="711" t="s">
        <v>2700</v>
      </c>
      <c r="CR289" s="713" t="s">
        <v>2707</v>
      </c>
      <c r="CS289" s="399"/>
      <c r="CT289" s="399"/>
      <c r="CU289" s="399"/>
      <c r="CV289" s="399"/>
      <c r="CW289" s="399"/>
      <c r="CX289" s="399"/>
      <c r="CY289" s="399"/>
      <c r="CZ289" s="399"/>
      <c r="DA289" s="399"/>
      <c r="DB289" s="399"/>
      <c r="DC289" s="399"/>
      <c r="DD289" s="399"/>
      <c r="DE289" s="399"/>
      <c r="DF289" s="399"/>
      <c r="DG289" s="399"/>
      <c r="DH289" s="399"/>
      <c r="DI289" s="399"/>
      <c r="DJ289" s="399"/>
      <c r="DK289" s="399"/>
      <c r="DL289" s="399"/>
      <c r="DM289" s="399"/>
      <c r="DN289" s="399"/>
      <c r="DO289" s="399"/>
      <c r="DP289" s="400"/>
    </row>
    <row r="290" spans="5:120" ht="12.75" customHeight="1">
      <c r="E290" s="527"/>
      <c r="F290" s="527"/>
      <c r="G290" s="527"/>
      <c r="H290" s="527"/>
      <c r="I290" s="527"/>
      <c r="J290" s="527"/>
      <c r="K290" s="527"/>
      <c r="L290" s="527"/>
      <c r="M290" s="527"/>
      <c r="N290" s="527"/>
      <c r="O290" s="527"/>
      <c r="P290" s="527"/>
      <c r="Q290" s="527"/>
      <c r="R290" s="527"/>
      <c r="S290" s="527"/>
      <c r="T290" s="527"/>
      <c r="U290" s="527"/>
      <c r="V290" s="527"/>
      <c r="W290" s="527"/>
      <c r="X290" s="527"/>
      <c r="Y290" s="527"/>
      <c r="Z290" s="527"/>
      <c r="AA290" s="527"/>
      <c r="AB290" s="527"/>
      <c r="AC290" s="527"/>
      <c r="AD290" s="527"/>
      <c r="AE290" s="527"/>
      <c r="AF290" s="527"/>
      <c r="AG290" s="527"/>
      <c r="AH290" s="527"/>
      <c r="AI290" s="527"/>
      <c r="AJ290" s="527"/>
      <c r="AK290" s="527"/>
      <c r="AL290" s="527"/>
      <c r="AM290" s="527"/>
      <c r="AN290" s="527"/>
      <c r="AO290" s="527"/>
      <c r="AP290" s="527"/>
      <c r="BL290" s="225" t="s">
        <v>171</v>
      </c>
      <c r="CO290" s="203"/>
      <c r="CQ290" s="711"/>
      <c r="CR290" s="399"/>
      <c r="CS290" s="399"/>
      <c r="CT290" s="399"/>
      <c r="CU290" s="399"/>
      <c r="CV290" s="399"/>
      <c r="CW290" s="399"/>
      <c r="CX290" s="399"/>
      <c r="CY290" s="399"/>
      <c r="CZ290" s="399"/>
      <c r="DA290" s="399"/>
      <c r="DB290" s="399"/>
      <c r="DC290" s="399"/>
      <c r="DD290" s="399"/>
      <c r="DE290" s="399"/>
      <c r="DF290" s="399"/>
      <c r="DG290" s="399"/>
      <c r="DH290" s="399"/>
      <c r="DI290" s="399"/>
      <c r="DJ290" s="399"/>
      <c r="DK290" s="399"/>
      <c r="DL290" s="399"/>
      <c r="DM290" s="399"/>
      <c r="DN290" s="399"/>
      <c r="DO290" s="399"/>
      <c r="DP290" s="400"/>
    </row>
    <row r="291" spans="93:120" ht="4.5" customHeight="1">
      <c r="CO291" s="203"/>
      <c r="CQ291" s="711" t="s">
        <v>2701</v>
      </c>
      <c r="CR291" s="715" t="s">
        <v>2708</v>
      </c>
      <c r="CS291" s="716"/>
      <c r="CT291" s="716"/>
      <c r="CU291" s="716"/>
      <c r="CV291" s="716"/>
      <c r="CW291" s="716"/>
      <c r="CX291" s="716"/>
      <c r="CY291" s="716"/>
      <c r="CZ291" s="716"/>
      <c r="DA291" s="716"/>
      <c r="DB291" s="716"/>
      <c r="DC291" s="716"/>
      <c r="DD291" s="716"/>
      <c r="DE291" s="716"/>
      <c r="DF291" s="716"/>
      <c r="DG291" s="716"/>
      <c r="DH291" s="716"/>
      <c r="DI291" s="716"/>
      <c r="DJ291" s="716"/>
      <c r="DK291" s="716"/>
      <c r="DL291" s="716"/>
      <c r="DM291" s="716"/>
      <c r="DN291" s="716"/>
      <c r="DO291" s="716"/>
      <c r="DP291" s="717"/>
    </row>
    <row r="292" spans="6:120" ht="19.5" customHeight="1">
      <c r="F292" s="461" t="s">
        <v>1851</v>
      </c>
      <c r="G292" s="462"/>
      <c r="H292" s="462"/>
      <c r="I292" s="462"/>
      <c r="J292" s="462"/>
      <c r="K292" s="462"/>
      <c r="L292" s="462"/>
      <c r="M292" s="160"/>
      <c r="N292" s="161"/>
      <c r="O292" s="161"/>
      <c r="P292" s="161"/>
      <c r="Q292" s="161"/>
      <c r="R292" s="161"/>
      <c r="S292" s="161"/>
      <c r="T292" s="161"/>
      <c r="U292" s="161"/>
      <c r="V292" s="161"/>
      <c r="W292" s="161"/>
      <c r="X292" s="161"/>
      <c r="Y292" s="161"/>
      <c r="Z292" s="161"/>
      <c r="AA292" s="160"/>
      <c r="AB292" s="161"/>
      <c r="AC292" s="161"/>
      <c r="AD292" s="161"/>
      <c r="AE292" s="161"/>
      <c r="AF292" s="161"/>
      <c r="AG292" s="161"/>
      <c r="AH292" s="160"/>
      <c r="AI292" s="161"/>
      <c r="AJ292" s="161"/>
      <c r="AK292" s="161"/>
      <c r="AL292" s="161"/>
      <c r="AM292" s="161"/>
      <c r="AN292" s="162"/>
      <c r="BL292" s="225">
        <f>MAX(BL295:BM295)</f>
        <v>0</v>
      </c>
      <c r="CO292" s="203"/>
      <c r="CQ292" s="711"/>
      <c r="CR292" s="716"/>
      <c r="CS292" s="716"/>
      <c r="CT292" s="716"/>
      <c r="CU292" s="716"/>
      <c r="CV292" s="716"/>
      <c r="CW292" s="716"/>
      <c r="CX292" s="716"/>
      <c r="CY292" s="716"/>
      <c r="CZ292" s="716"/>
      <c r="DA292" s="716"/>
      <c r="DB292" s="716"/>
      <c r="DC292" s="716"/>
      <c r="DD292" s="716"/>
      <c r="DE292" s="716"/>
      <c r="DF292" s="716"/>
      <c r="DG292" s="716"/>
      <c r="DH292" s="716"/>
      <c r="DI292" s="716"/>
      <c r="DJ292" s="716"/>
      <c r="DK292" s="716"/>
      <c r="DL292" s="716"/>
      <c r="DM292" s="716"/>
      <c r="DN292" s="716"/>
      <c r="DO292" s="716"/>
      <c r="DP292" s="717"/>
    </row>
    <row r="293" spans="6:120" ht="24.75" customHeight="1">
      <c r="F293" s="463"/>
      <c r="G293" s="464"/>
      <c r="H293" s="464"/>
      <c r="I293" s="464"/>
      <c r="J293" s="464"/>
      <c r="K293" s="464"/>
      <c r="L293" s="464"/>
      <c r="M293" s="528" t="s">
        <v>4399</v>
      </c>
      <c r="N293" s="529"/>
      <c r="O293" s="529"/>
      <c r="P293" s="529"/>
      <c r="Q293" s="529"/>
      <c r="R293" s="529"/>
      <c r="S293" s="530"/>
      <c r="T293" s="528" t="s">
        <v>4400</v>
      </c>
      <c r="U293" s="529"/>
      <c r="V293" s="529"/>
      <c r="W293" s="529"/>
      <c r="X293" s="529"/>
      <c r="Y293" s="529"/>
      <c r="Z293" s="530"/>
      <c r="AA293" s="528" t="s">
        <v>4401</v>
      </c>
      <c r="AB293" s="529"/>
      <c r="AC293" s="529"/>
      <c r="AD293" s="529"/>
      <c r="AE293" s="529"/>
      <c r="AF293" s="529"/>
      <c r="AG293" s="530"/>
      <c r="AH293" s="528" t="s">
        <v>4402</v>
      </c>
      <c r="AI293" s="529"/>
      <c r="AJ293" s="529"/>
      <c r="AK293" s="529"/>
      <c r="AL293" s="529"/>
      <c r="AM293" s="529"/>
      <c r="AN293" s="531"/>
      <c r="AW293" s="225" t="s">
        <v>1620</v>
      </c>
      <c r="BK293" s="225" t="s">
        <v>1998</v>
      </c>
      <c r="BL293" s="225" t="s">
        <v>3100</v>
      </c>
      <c r="BM293" s="225" t="s">
        <v>3242</v>
      </c>
      <c r="BQ293" s="225" t="s">
        <v>3100</v>
      </c>
      <c r="BR293" s="225" t="s">
        <v>3242</v>
      </c>
      <c r="BW293" s="225" t="s">
        <v>3100</v>
      </c>
      <c r="BX293" s="225" t="s">
        <v>3242</v>
      </c>
      <c r="CC293" s="225" t="s">
        <v>3100</v>
      </c>
      <c r="CD293" s="225" t="s">
        <v>3242</v>
      </c>
      <c r="CI293" s="225" t="s">
        <v>3100</v>
      </c>
      <c r="CJ293" s="225" t="s">
        <v>3242</v>
      </c>
      <c r="CO293" s="203"/>
      <c r="CQ293" s="711" t="s">
        <v>2702</v>
      </c>
      <c r="CR293" s="715" t="s">
        <v>2709</v>
      </c>
      <c r="CS293" s="716"/>
      <c r="CT293" s="716"/>
      <c r="CU293" s="716"/>
      <c r="CV293" s="716"/>
      <c r="CW293" s="716"/>
      <c r="CX293" s="716"/>
      <c r="CY293" s="716"/>
      <c r="CZ293" s="716"/>
      <c r="DA293" s="716"/>
      <c r="DB293" s="716"/>
      <c r="DC293" s="716"/>
      <c r="DD293" s="716"/>
      <c r="DE293" s="716"/>
      <c r="DF293" s="716"/>
      <c r="DG293" s="716"/>
      <c r="DH293" s="716"/>
      <c r="DI293" s="716"/>
      <c r="DJ293" s="716"/>
      <c r="DK293" s="716"/>
      <c r="DL293" s="716"/>
      <c r="DM293" s="716"/>
      <c r="DN293" s="716"/>
      <c r="DO293" s="716"/>
      <c r="DP293" s="717"/>
    </row>
    <row r="294" spans="6:120" ht="4.5" customHeight="1" thickBot="1">
      <c r="F294" s="41"/>
      <c r="G294" s="16"/>
      <c r="H294" s="16"/>
      <c r="I294" s="16"/>
      <c r="J294" s="16"/>
      <c r="K294" s="16"/>
      <c r="L294" s="16"/>
      <c r="M294" s="60"/>
      <c r="N294" s="16"/>
      <c r="O294" s="16"/>
      <c r="P294" s="16"/>
      <c r="Q294" s="16"/>
      <c r="R294" s="16"/>
      <c r="S294" s="16"/>
      <c r="T294" s="60"/>
      <c r="U294" s="16"/>
      <c r="V294" s="16"/>
      <c r="W294" s="16"/>
      <c r="X294" s="16"/>
      <c r="Y294" s="16"/>
      <c r="Z294" s="16"/>
      <c r="AA294" s="60"/>
      <c r="AB294" s="16"/>
      <c r="AC294" s="16"/>
      <c r="AD294" s="16"/>
      <c r="AE294" s="16"/>
      <c r="AF294" s="16"/>
      <c r="AG294" s="16"/>
      <c r="AH294" s="60"/>
      <c r="AI294" s="16"/>
      <c r="AJ294" s="16"/>
      <c r="AK294" s="16"/>
      <c r="AL294" s="16"/>
      <c r="AM294" s="16"/>
      <c r="AN294" s="42"/>
      <c r="CO294" s="247"/>
      <c r="CQ294" s="711"/>
      <c r="CR294" s="716"/>
      <c r="CS294" s="716"/>
      <c r="CT294" s="716"/>
      <c r="CU294" s="716"/>
      <c r="CV294" s="716"/>
      <c r="CW294" s="716"/>
      <c r="CX294" s="716"/>
      <c r="CY294" s="716"/>
      <c r="CZ294" s="716"/>
      <c r="DA294" s="716"/>
      <c r="DB294" s="716"/>
      <c r="DC294" s="716"/>
      <c r="DD294" s="716"/>
      <c r="DE294" s="716"/>
      <c r="DF294" s="716"/>
      <c r="DG294" s="716"/>
      <c r="DH294" s="716"/>
      <c r="DI294" s="716"/>
      <c r="DJ294" s="716"/>
      <c r="DK294" s="716"/>
      <c r="DL294" s="716"/>
      <c r="DM294" s="716"/>
      <c r="DN294" s="716"/>
      <c r="DO294" s="716"/>
      <c r="DP294" s="717"/>
    </row>
    <row r="295" spans="6:120" ht="19.5" customHeight="1">
      <c r="F295" s="41"/>
      <c r="G295" s="468"/>
      <c r="H295" s="469"/>
      <c r="I295" s="469"/>
      <c r="J295" s="469"/>
      <c r="K295" s="470"/>
      <c r="L295" s="17" t="s">
        <v>4</v>
      </c>
      <c r="M295" s="60"/>
      <c r="N295" s="468"/>
      <c r="O295" s="469"/>
      <c r="P295" s="469"/>
      <c r="Q295" s="469"/>
      <c r="R295" s="470"/>
      <c r="S295" s="17" t="s">
        <v>4</v>
      </c>
      <c r="T295" s="60"/>
      <c r="U295" s="468"/>
      <c r="V295" s="469"/>
      <c r="W295" s="469"/>
      <c r="X295" s="469"/>
      <c r="Y295" s="470"/>
      <c r="Z295" s="17" t="s">
        <v>4</v>
      </c>
      <c r="AA295" s="60"/>
      <c r="AB295" s="468"/>
      <c r="AC295" s="469"/>
      <c r="AD295" s="469"/>
      <c r="AE295" s="469"/>
      <c r="AF295" s="470"/>
      <c r="AG295" s="17" t="s">
        <v>4</v>
      </c>
      <c r="AH295" s="60"/>
      <c r="AI295" s="468"/>
      <c r="AJ295" s="469"/>
      <c r="AK295" s="469"/>
      <c r="AL295" s="469"/>
      <c r="AM295" s="470"/>
      <c r="AN295" s="43" t="s">
        <v>4</v>
      </c>
      <c r="AS295" s="248">
        <f>N295+U295+AB295+AI295</f>
        <v>0</v>
      </c>
      <c r="AW295" s="225">
        <f>IF(MAX(O243,D189,D108)=0,"",MAX(O243,D189,D108))</f>
      </c>
      <c r="BA295" s="188">
        <f>IF(AND(BF295=0,SUM(BK295:BP295)&gt;0),1,IF(OR(AS65=12,BF295=0),2,3))</f>
        <v>3</v>
      </c>
      <c r="BB295" s="188">
        <f>IF(AND(BG295=0,SUM(BQ295:BV295)&gt;0),1,IF(OR(AS65=12,BG295=0),2,3))</f>
        <v>3</v>
      </c>
      <c r="BC295" s="188">
        <f>IF(AND(BH295=0,SUM(BW295:CB295)&gt;0),1,IF(OR(AS65=12,BH295=0),2,3))</f>
        <v>3</v>
      </c>
      <c r="BD295" s="188">
        <f>IF(AND(BI295=0,SUM(CC295:CH295)&gt;0),1,IF(OR(AS65=12,BI295=0),2,3))</f>
        <v>3</v>
      </c>
      <c r="BE295" s="188">
        <f>IF(AND(BJ295=0,SUM(CI295:CN295)&gt;0),1,IF(OR(AS65=12,BJ295=0),2,3))</f>
        <v>3</v>
      </c>
      <c r="BF295" s="188">
        <f>IF(G295="",1,0)</f>
        <v>1</v>
      </c>
      <c r="BG295" s="188">
        <f>IF(N295="",1,0)</f>
        <v>1</v>
      </c>
      <c r="BH295" s="188">
        <f>IF(U295="",1,0)</f>
        <v>1</v>
      </c>
      <c r="BI295" s="188">
        <f>IF(AB295="",1,0)</f>
        <v>1</v>
      </c>
      <c r="BJ295" s="188">
        <f>IF(AI295="",1,0)</f>
        <v>1</v>
      </c>
      <c r="BK295" s="225">
        <f>IF(AND($BF$108+$BF$189+$BG$243&lt;&gt;3,MAX($O$243,$D$108,$D$189)&lt;G295),1,0)</f>
        <v>0</v>
      </c>
      <c r="BL295" s="225">
        <f>IF(AND($BF295=0,$G295&lt;$AS$295),1,0)</f>
        <v>0</v>
      </c>
      <c r="BM295" s="225">
        <f>IF(AND(SUM($BF295:$BJ295)=0,$G295&gt;$AS$295),1,0)</f>
        <v>0</v>
      </c>
      <c r="BQ295" s="225">
        <f>BL295</f>
        <v>0</v>
      </c>
      <c r="BR295" s="225">
        <f>BM295</f>
        <v>0</v>
      </c>
      <c r="BW295" s="225">
        <f>BQ295</f>
        <v>0</v>
      </c>
      <c r="BX295" s="225">
        <f>BR295</f>
        <v>0</v>
      </c>
      <c r="CC295" s="225">
        <f>BW295</f>
        <v>0</v>
      </c>
      <c r="CD295" s="225">
        <f>BX295</f>
        <v>0</v>
      </c>
      <c r="CI295" s="225">
        <f>CC295</f>
        <v>0</v>
      </c>
      <c r="CJ295" s="225">
        <f>CD295</f>
        <v>0</v>
      </c>
      <c r="CO295" s="203"/>
      <c r="CQ295" s="711" t="s">
        <v>2703</v>
      </c>
      <c r="CR295" s="399" t="s">
        <v>2710</v>
      </c>
      <c r="CS295" s="399"/>
      <c r="CT295" s="399"/>
      <c r="CU295" s="399"/>
      <c r="CV295" s="399"/>
      <c r="CW295" s="399"/>
      <c r="CX295" s="399"/>
      <c r="CY295" s="399"/>
      <c r="CZ295" s="399"/>
      <c r="DA295" s="399"/>
      <c r="DB295" s="399"/>
      <c r="DC295" s="399"/>
      <c r="DD295" s="399"/>
      <c r="DE295" s="399"/>
      <c r="DF295" s="399"/>
      <c r="DG295" s="399"/>
      <c r="DH295" s="399"/>
      <c r="DI295" s="399"/>
      <c r="DJ295" s="399"/>
      <c r="DK295" s="399"/>
      <c r="DL295" s="399"/>
      <c r="DM295" s="399"/>
      <c r="DN295" s="399"/>
      <c r="DO295" s="399"/>
      <c r="DP295" s="400"/>
    </row>
    <row r="296" spans="6:120" ht="4.5" customHeight="1">
      <c r="F296" s="44"/>
      <c r="G296" s="45"/>
      <c r="H296" s="45"/>
      <c r="I296" s="45"/>
      <c r="J296" s="45"/>
      <c r="K296" s="45"/>
      <c r="L296" s="45"/>
      <c r="M296" s="107"/>
      <c r="N296" s="45"/>
      <c r="O296" s="45"/>
      <c r="P296" s="45"/>
      <c r="Q296" s="45"/>
      <c r="R296" s="45"/>
      <c r="S296" s="45"/>
      <c r="T296" s="107"/>
      <c r="U296" s="45"/>
      <c r="V296" s="45"/>
      <c r="W296" s="45"/>
      <c r="X296" s="45"/>
      <c r="Y296" s="45"/>
      <c r="Z296" s="45"/>
      <c r="AA296" s="107"/>
      <c r="AB296" s="45"/>
      <c r="AC296" s="45"/>
      <c r="AD296" s="45"/>
      <c r="AE296" s="45"/>
      <c r="AF296" s="45"/>
      <c r="AG296" s="45"/>
      <c r="AH296" s="107"/>
      <c r="AI296" s="45"/>
      <c r="AJ296" s="45"/>
      <c r="AK296" s="45"/>
      <c r="AL296" s="45"/>
      <c r="AM296" s="45"/>
      <c r="AN296" s="47"/>
      <c r="CO296" s="203"/>
      <c r="CQ296" s="711"/>
      <c r="CR296" s="399"/>
      <c r="CS296" s="399"/>
      <c r="CT296" s="399"/>
      <c r="CU296" s="399"/>
      <c r="CV296" s="399"/>
      <c r="CW296" s="399"/>
      <c r="CX296" s="399"/>
      <c r="CY296" s="399"/>
      <c r="CZ296" s="399"/>
      <c r="DA296" s="399"/>
      <c r="DB296" s="399"/>
      <c r="DC296" s="399"/>
      <c r="DD296" s="399"/>
      <c r="DE296" s="399"/>
      <c r="DF296" s="399"/>
      <c r="DG296" s="399"/>
      <c r="DH296" s="399"/>
      <c r="DI296" s="399"/>
      <c r="DJ296" s="399"/>
      <c r="DK296" s="399"/>
      <c r="DL296" s="399"/>
      <c r="DM296" s="399"/>
      <c r="DN296" s="399"/>
      <c r="DO296" s="399"/>
      <c r="DP296" s="400"/>
    </row>
    <row r="297" spans="93:120" ht="4.5" customHeight="1">
      <c r="CO297" s="203"/>
      <c r="CQ297" s="711" t="s">
        <v>2704</v>
      </c>
      <c r="CR297" s="713" t="s">
        <v>2711</v>
      </c>
      <c r="CS297" s="399"/>
      <c r="CT297" s="399"/>
      <c r="CU297" s="399"/>
      <c r="CV297" s="399"/>
      <c r="CW297" s="399"/>
      <c r="CX297" s="399"/>
      <c r="CY297" s="399"/>
      <c r="CZ297" s="399"/>
      <c r="DA297" s="399"/>
      <c r="DB297" s="399"/>
      <c r="DC297" s="399"/>
      <c r="DD297" s="399"/>
      <c r="DE297" s="399"/>
      <c r="DF297" s="399"/>
      <c r="DG297" s="399"/>
      <c r="DH297" s="399"/>
      <c r="DI297" s="399"/>
      <c r="DJ297" s="399"/>
      <c r="DK297" s="399"/>
      <c r="DL297" s="399"/>
      <c r="DM297" s="399"/>
      <c r="DN297" s="399"/>
      <c r="DO297" s="399"/>
      <c r="DP297" s="400"/>
    </row>
    <row r="298" spans="93:120" ht="4.5" customHeight="1" thickBot="1">
      <c r="CO298" s="203"/>
      <c r="CQ298" s="711"/>
      <c r="CR298" s="399"/>
      <c r="CS298" s="399"/>
      <c r="CT298" s="399"/>
      <c r="CU298" s="399"/>
      <c r="CV298" s="399"/>
      <c r="CW298" s="399"/>
      <c r="CX298" s="399"/>
      <c r="CY298" s="399"/>
      <c r="CZ298" s="399"/>
      <c r="DA298" s="399"/>
      <c r="DB298" s="399"/>
      <c r="DC298" s="399"/>
      <c r="DD298" s="399"/>
      <c r="DE298" s="399"/>
      <c r="DF298" s="399"/>
      <c r="DG298" s="399"/>
      <c r="DH298" s="399"/>
      <c r="DI298" s="399"/>
      <c r="DJ298" s="399"/>
      <c r="DK298" s="399"/>
      <c r="DL298" s="399"/>
      <c r="DM298" s="399"/>
      <c r="DN298" s="399"/>
      <c r="DO298" s="399"/>
      <c r="DP298" s="400"/>
    </row>
    <row r="299" spans="3:120" ht="19.5" customHeight="1" thickBot="1">
      <c r="C299" s="9" t="s">
        <v>4677</v>
      </c>
      <c r="S299" s="659">
        <f>IF(BK306=1,"現業組合員数が３で回答した組合員総数を超えています",IF(BL301=1,"→公営企業関係職員数と内訳（合計"&amp;AS306&amp;"人）があいません",""))</f>
      </c>
      <c r="T299" s="660"/>
      <c r="U299" s="660"/>
      <c r="V299" s="660"/>
      <c r="W299" s="660"/>
      <c r="X299" s="660"/>
      <c r="Y299" s="660"/>
      <c r="Z299" s="660"/>
      <c r="AA299" s="660"/>
      <c r="AB299" s="660"/>
      <c r="AC299" s="660"/>
      <c r="AD299" s="660"/>
      <c r="AE299" s="660"/>
      <c r="AF299" s="660"/>
      <c r="AG299" s="660"/>
      <c r="AH299" s="660"/>
      <c r="AI299" s="660"/>
      <c r="AJ299" s="660"/>
      <c r="AK299" s="660"/>
      <c r="AL299" s="660"/>
      <c r="AM299" s="660"/>
      <c r="AN299" s="660"/>
      <c r="AO299" s="660"/>
      <c r="AP299" s="660"/>
      <c r="AQ299" s="661"/>
      <c r="AW299" s="225" t="s">
        <v>5704</v>
      </c>
      <c r="CO299" s="203"/>
      <c r="CQ299" s="711"/>
      <c r="CR299" s="399"/>
      <c r="CS299" s="399"/>
      <c r="CT299" s="399"/>
      <c r="CU299" s="399"/>
      <c r="CV299" s="399"/>
      <c r="CW299" s="399"/>
      <c r="CX299" s="399"/>
      <c r="CY299" s="399"/>
      <c r="CZ299" s="399"/>
      <c r="DA299" s="399"/>
      <c r="DB299" s="399"/>
      <c r="DC299" s="399"/>
      <c r="DD299" s="399"/>
      <c r="DE299" s="399"/>
      <c r="DF299" s="399"/>
      <c r="DG299" s="399"/>
      <c r="DH299" s="399"/>
      <c r="DI299" s="399"/>
      <c r="DJ299" s="399"/>
      <c r="DK299" s="399"/>
      <c r="DL299" s="399"/>
      <c r="DM299" s="399"/>
      <c r="DN299" s="399"/>
      <c r="DO299" s="399"/>
      <c r="DP299" s="400"/>
    </row>
    <row r="300" spans="5:120" ht="12.75" customHeight="1">
      <c r="E300" s="527" t="s">
        <v>4799</v>
      </c>
      <c r="F300" s="527"/>
      <c r="G300" s="527"/>
      <c r="H300" s="527"/>
      <c r="I300" s="527"/>
      <c r="J300" s="527"/>
      <c r="K300" s="527"/>
      <c r="L300" s="527"/>
      <c r="M300" s="527"/>
      <c r="N300" s="527"/>
      <c r="O300" s="527"/>
      <c r="P300" s="527"/>
      <c r="Q300" s="527"/>
      <c r="R300" s="527"/>
      <c r="S300" s="527"/>
      <c r="T300" s="527"/>
      <c r="U300" s="527"/>
      <c r="V300" s="527"/>
      <c r="W300" s="527"/>
      <c r="X300" s="527"/>
      <c r="Y300" s="527"/>
      <c r="Z300" s="527"/>
      <c r="AA300" s="527"/>
      <c r="AB300" s="527"/>
      <c r="AC300" s="527"/>
      <c r="AD300" s="527"/>
      <c r="AE300" s="527"/>
      <c r="AF300" s="527"/>
      <c r="AG300" s="527"/>
      <c r="AH300" s="527"/>
      <c r="AI300" s="527"/>
      <c r="AJ300" s="527"/>
      <c r="AK300" s="527"/>
      <c r="AL300" s="527"/>
      <c r="AM300" s="527"/>
      <c r="AN300" s="527"/>
      <c r="AO300" s="527"/>
      <c r="AP300" s="527"/>
      <c r="AW300" s="225">
        <f>IF($BF$295=1,"",$G$295-$AS$295+N295)</f>
      </c>
      <c r="AX300" s="225">
        <f>IF($BF$295=1,"",$G$295-$AS$295+U295)</f>
      </c>
      <c r="AY300" s="225">
        <f>IF($BF$295=1,"",$G$295-$AS$295+AB295)</f>
      </c>
      <c r="AZ300" s="225">
        <f>IF($BF$295=1,"",$G$295-$AS$295+AI295)</f>
      </c>
      <c r="BL300" s="225" t="s">
        <v>171</v>
      </c>
      <c r="CO300" s="203"/>
      <c r="CQ300" s="711" t="s">
        <v>2705</v>
      </c>
      <c r="CR300" s="399" t="s">
        <v>2698</v>
      </c>
      <c r="CS300" s="399"/>
      <c r="CT300" s="399"/>
      <c r="CU300" s="399"/>
      <c r="CV300" s="399"/>
      <c r="CW300" s="399"/>
      <c r="CX300" s="399"/>
      <c r="CY300" s="399"/>
      <c r="CZ300" s="399"/>
      <c r="DA300" s="399"/>
      <c r="DB300" s="399"/>
      <c r="DC300" s="399"/>
      <c r="DD300" s="399"/>
      <c r="DE300" s="399"/>
      <c r="DF300" s="399"/>
      <c r="DG300" s="399"/>
      <c r="DH300" s="399"/>
      <c r="DI300" s="399"/>
      <c r="DJ300" s="399"/>
      <c r="DK300" s="399"/>
      <c r="DL300" s="399"/>
      <c r="DM300" s="399"/>
      <c r="DN300" s="399"/>
      <c r="DO300" s="399"/>
      <c r="DP300" s="400"/>
    </row>
    <row r="301" spans="5:120" ht="12.75" customHeight="1">
      <c r="E301" s="527"/>
      <c r="F301" s="527"/>
      <c r="G301" s="527"/>
      <c r="H301" s="527"/>
      <c r="I301" s="527"/>
      <c r="J301" s="527"/>
      <c r="K301" s="527"/>
      <c r="L301" s="527"/>
      <c r="M301" s="527"/>
      <c r="N301" s="527"/>
      <c r="O301" s="527"/>
      <c r="P301" s="527"/>
      <c r="Q301" s="527"/>
      <c r="R301" s="527"/>
      <c r="S301" s="527"/>
      <c r="T301" s="527"/>
      <c r="U301" s="527"/>
      <c r="V301" s="527"/>
      <c r="W301" s="527"/>
      <c r="X301" s="527"/>
      <c r="Y301" s="527"/>
      <c r="Z301" s="527"/>
      <c r="AA301" s="527"/>
      <c r="AB301" s="527"/>
      <c r="AC301" s="527"/>
      <c r="AD301" s="527"/>
      <c r="AE301" s="527"/>
      <c r="AF301" s="527"/>
      <c r="AG301" s="527"/>
      <c r="AH301" s="527"/>
      <c r="AI301" s="527"/>
      <c r="AJ301" s="527"/>
      <c r="AK301" s="527"/>
      <c r="AL301" s="527"/>
      <c r="AM301" s="527"/>
      <c r="AN301" s="527"/>
      <c r="AO301" s="527"/>
      <c r="AP301" s="527"/>
      <c r="BL301" s="225">
        <f>MAX(BL306:BM306)</f>
        <v>0</v>
      </c>
      <c r="CO301" s="203"/>
      <c r="CQ301" s="712"/>
      <c r="CR301" s="401"/>
      <c r="CS301" s="401"/>
      <c r="CT301" s="401"/>
      <c r="CU301" s="401"/>
      <c r="CV301" s="401"/>
      <c r="CW301" s="401"/>
      <c r="CX301" s="401"/>
      <c r="CY301" s="401"/>
      <c r="CZ301" s="401"/>
      <c r="DA301" s="401"/>
      <c r="DB301" s="401"/>
      <c r="DC301" s="401"/>
      <c r="DD301" s="401"/>
      <c r="DE301" s="401"/>
      <c r="DF301" s="401"/>
      <c r="DG301" s="401"/>
      <c r="DH301" s="401"/>
      <c r="DI301" s="401"/>
      <c r="DJ301" s="401"/>
      <c r="DK301" s="401"/>
      <c r="DL301" s="401"/>
      <c r="DM301" s="401"/>
      <c r="DN301" s="401"/>
      <c r="DO301" s="401"/>
      <c r="DP301" s="372"/>
    </row>
    <row r="302" spans="93:120" ht="4.5" customHeight="1">
      <c r="CO302" s="203"/>
      <c r="CQ302" s="345"/>
      <c r="CR302" s="345"/>
      <c r="CS302" s="345"/>
      <c r="CT302" s="345"/>
      <c r="CU302" s="345"/>
      <c r="CV302" s="345"/>
      <c r="CW302" s="345"/>
      <c r="CX302" s="345"/>
      <c r="CY302" s="345"/>
      <c r="CZ302" s="345"/>
      <c r="DA302" s="345"/>
      <c r="DB302" s="345"/>
      <c r="DC302" s="345"/>
      <c r="DD302" s="345"/>
      <c r="DE302" s="345"/>
      <c r="DF302" s="345"/>
      <c r="DG302" s="345"/>
      <c r="DH302" s="345"/>
      <c r="DI302" s="345"/>
      <c r="DJ302" s="345"/>
      <c r="DK302" s="345"/>
      <c r="DL302" s="345"/>
      <c r="DM302" s="345"/>
      <c r="DN302" s="345"/>
      <c r="DO302" s="345"/>
      <c r="DP302" s="345"/>
    </row>
    <row r="303" spans="6:120" ht="19.5" customHeight="1">
      <c r="F303" s="461" t="s">
        <v>1852</v>
      </c>
      <c r="G303" s="462"/>
      <c r="H303" s="462"/>
      <c r="I303" s="462"/>
      <c r="J303" s="462"/>
      <c r="K303" s="462"/>
      <c r="L303" s="462"/>
      <c r="M303" s="160"/>
      <c r="N303" s="161"/>
      <c r="O303" s="161"/>
      <c r="P303" s="161"/>
      <c r="Q303" s="161"/>
      <c r="R303" s="161"/>
      <c r="S303" s="161"/>
      <c r="T303" s="161"/>
      <c r="U303" s="161"/>
      <c r="V303" s="161"/>
      <c r="W303" s="161"/>
      <c r="X303" s="161"/>
      <c r="Y303" s="161"/>
      <c r="Z303" s="161"/>
      <c r="AA303" s="160"/>
      <c r="AB303" s="161"/>
      <c r="AC303" s="161"/>
      <c r="AD303" s="161"/>
      <c r="AE303" s="161"/>
      <c r="AF303" s="161"/>
      <c r="AG303" s="139"/>
      <c r="AH303" s="139"/>
      <c r="AI303" s="139"/>
      <c r="AJ303" s="139"/>
      <c r="AK303" s="217"/>
      <c r="AL303" s="217"/>
      <c r="AM303" s="217"/>
      <c r="AN303" s="217"/>
      <c r="AO303" s="217"/>
      <c r="AP303" s="218"/>
      <c r="CO303" s="203"/>
      <c r="CQ303" s="235"/>
      <c r="CR303" s="235"/>
      <c r="CS303" s="235"/>
      <c r="CT303" s="235"/>
      <c r="CU303" s="235"/>
      <c r="CV303" s="235"/>
      <c r="CW303" s="235"/>
      <c r="CX303" s="235"/>
      <c r="CY303" s="235"/>
      <c r="CZ303" s="235"/>
      <c r="DA303" s="235"/>
      <c r="DB303" s="235"/>
      <c r="DC303" s="235"/>
      <c r="DD303" s="235"/>
      <c r="DE303" s="235"/>
      <c r="DF303" s="235"/>
      <c r="DG303" s="235"/>
      <c r="DH303" s="235"/>
      <c r="DI303" s="235"/>
      <c r="DJ303" s="235"/>
      <c r="DK303" s="235"/>
      <c r="DL303" s="235"/>
      <c r="DM303" s="235"/>
      <c r="DN303" s="235"/>
      <c r="DO303" s="235"/>
      <c r="DP303" s="235"/>
    </row>
    <row r="304" spans="6:116" ht="24.75" customHeight="1">
      <c r="F304" s="463"/>
      <c r="G304" s="464"/>
      <c r="H304" s="464"/>
      <c r="I304" s="464"/>
      <c r="J304" s="464"/>
      <c r="K304" s="464"/>
      <c r="L304" s="464"/>
      <c r="M304" s="493" t="s">
        <v>4678</v>
      </c>
      <c r="N304" s="494"/>
      <c r="O304" s="494"/>
      <c r="P304" s="494"/>
      <c r="Q304" s="494"/>
      <c r="R304" s="494"/>
      <c r="S304" s="488" t="s">
        <v>4679</v>
      </c>
      <c r="T304" s="489"/>
      <c r="U304" s="489"/>
      <c r="V304" s="489"/>
      <c r="W304" s="489"/>
      <c r="X304" s="490"/>
      <c r="Y304" s="489" t="s">
        <v>1606</v>
      </c>
      <c r="Z304" s="489"/>
      <c r="AA304" s="489"/>
      <c r="AB304" s="489"/>
      <c r="AC304" s="489"/>
      <c r="AD304" s="489"/>
      <c r="AE304" s="488" t="s">
        <v>1605</v>
      </c>
      <c r="AF304" s="489"/>
      <c r="AG304" s="489"/>
      <c r="AH304" s="489"/>
      <c r="AI304" s="489"/>
      <c r="AJ304" s="490"/>
      <c r="AK304" s="491" t="s">
        <v>4680</v>
      </c>
      <c r="AL304" s="491"/>
      <c r="AM304" s="491"/>
      <c r="AN304" s="491"/>
      <c r="AO304" s="491"/>
      <c r="AP304" s="492"/>
      <c r="AW304" s="225" t="s">
        <v>5704</v>
      </c>
      <c r="BK304" s="225" t="s">
        <v>1998</v>
      </c>
      <c r="BL304" s="225" t="s">
        <v>1999</v>
      </c>
      <c r="BM304" s="225" t="s">
        <v>2356</v>
      </c>
      <c r="BQ304" s="225" t="s">
        <v>1999</v>
      </c>
      <c r="BR304" s="225" t="s">
        <v>2356</v>
      </c>
      <c r="BW304" s="225" t="s">
        <v>1999</v>
      </c>
      <c r="BX304" s="225" t="s">
        <v>2356</v>
      </c>
      <c r="CC304" s="225" t="s">
        <v>1999</v>
      </c>
      <c r="CD304" s="225" t="s">
        <v>2356</v>
      </c>
      <c r="CI304" s="225" t="s">
        <v>1999</v>
      </c>
      <c r="CJ304" s="225" t="s">
        <v>2356</v>
      </c>
      <c r="CO304" s="203"/>
      <c r="CQ304" s="246"/>
      <c r="CR304" s="246"/>
      <c r="CS304" s="246"/>
      <c r="CT304" s="246"/>
      <c r="CU304" s="246"/>
      <c r="CV304" s="246"/>
      <c r="CW304" s="246"/>
      <c r="CX304" s="246"/>
      <c r="CY304" s="246"/>
      <c r="CZ304" s="246"/>
      <c r="DA304" s="246"/>
      <c r="DB304" s="246"/>
      <c r="DC304" s="246"/>
      <c r="DD304" s="246"/>
      <c r="DE304" s="246"/>
      <c r="DF304" s="246"/>
      <c r="DG304" s="246"/>
      <c r="DH304" s="246"/>
      <c r="DI304" s="246"/>
      <c r="DJ304" s="246"/>
      <c r="DK304" s="246"/>
      <c r="DL304" s="246"/>
    </row>
    <row r="305" spans="6:116" ht="4.5" customHeight="1" thickBot="1">
      <c r="F305" s="41"/>
      <c r="G305" s="16"/>
      <c r="H305" s="16"/>
      <c r="I305" s="16"/>
      <c r="J305" s="16"/>
      <c r="K305" s="16"/>
      <c r="L305" s="16"/>
      <c r="M305" s="60"/>
      <c r="N305" s="16"/>
      <c r="O305" s="16"/>
      <c r="P305" s="16"/>
      <c r="Q305" s="16"/>
      <c r="R305" s="16"/>
      <c r="S305" s="223"/>
      <c r="T305" s="63"/>
      <c r="U305" s="63"/>
      <c r="V305" s="63"/>
      <c r="W305" s="63"/>
      <c r="X305" s="224"/>
      <c r="Y305" s="63"/>
      <c r="Z305" s="63"/>
      <c r="AA305" s="63"/>
      <c r="AB305" s="63"/>
      <c r="AC305" s="63"/>
      <c r="AD305" s="63"/>
      <c r="AE305" s="223"/>
      <c r="AF305" s="63"/>
      <c r="AG305" s="63"/>
      <c r="AH305" s="63"/>
      <c r="AI305" s="63"/>
      <c r="AJ305" s="224"/>
      <c r="AK305" s="63"/>
      <c r="AL305" s="63"/>
      <c r="AM305" s="63"/>
      <c r="AN305" s="63"/>
      <c r="AO305" s="63"/>
      <c r="AP305" s="65"/>
      <c r="CO305" s="203"/>
      <c r="CQ305" s="246"/>
      <c r="CR305" s="246"/>
      <c r="CS305" s="246"/>
      <c r="CT305" s="246"/>
      <c r="CU305" s="246"/>
      <c r="CV305" s="246"/>
      <c r="CW305" s="246"/>
      <c r="CX305" s="246"/>
      <c r="CY305" s="246"/>
      <c r="CZ305" s="246"/>
      <c r="DA305" s="246"/>
      <c r="DB305" s="246"/>
      <c r="DC305" s="246"/>
      <c r="DD305" s="246"/>
      <c r="DE305" s="246"/>
      <c r="DF305" s="246"/>
      <c r="DG305" s="246"/>
      <c r="DH305" s="246"/>
      <c r="DI305" s="246"/>
      <c r="DJ305" s="246"/>
      <c r="DK305" s="246"/>
      <c r="DL305" s="246"/>
    </row>
    <row r="306" spans="6:116" ht="19.5" customHeight="1">
      <c r="F306" s="41"/>
      <c r="G306" s="468"/>
      <c r="H306" s="469"/>
      <c r="I306" s="469"/>
      <c r="J306" s="469"/>
      <c r="K306" s="470"/>
      <c r="L306" s="17" t="s">
        <v>4</v>
      </c>
      <c r="M306" s="60"/>
      <c r="N306" s="473"/>
      <c r="O306" s="474"/>
      <c r="P306" s="474"/>
      <c r="Q306" s="475"/>
      <c r="R306" s="17" t="s">
        <v>4</v>
      </c>
      <c r="S306" s="219"/>
      <c r="T306" s="473"/>
      <c r="U306" s="474"/>
      <c r="V306" s="474"/>
      <c r="W306" s="475"/>
      <c r="X306" s="220" t="s">
        <v>4</v>
      </c>
      <c r="Y306" s="16"/>
      <c r="Z306" s="473"/>
      <c r="AA306" s="474"/>
      <c r="AB306" s="474"/>
      <c r="AC306" s="475"/>
      <c r="AD306" s="17" t="s">
        <v>4</v>
      </c>
      <c r="AE306" s="219"/>
      <c r="AF306" s="473"/>
      <c r="AG306" s="474"/>
      <c r="AH306" s="474"/>
      <c r="AI306" s="475"/>
      <c r="AJ306" s="220" t="s">
        <v>4</v>
      </c>
      <c r="AK306" s="16"/>
      <c r="AL306" s="473"/>
      <c r="AM306" s="474"/>
      <c r="AN306" s="474"/>
      <c r="AO306" s="475"/>
      <c r="AP306" s="51" t="s">
        <v>4</v>
      </c>
      <c r="AS306" s="225">
        <f>N306+T306+Z306+AF306+AL306</f>
        <v>0</v>
      </c>
      <c r="AV306" s="225">
        <f>IF($G$306="","",$G$306-$AS$306+N306)</f>
      </c>
      <c r="AW306" s="225">
        <f>IF($G$306="","",$G$306-$AS$306+T306)</f>
      </c>
      <c r="AX306" s="225">
        <f>IF($G$306="","",$G$306-$AS$306+Z306)</f>
      </c>
      <c r="AY306" s="225">
        <f>IF($G$306="","",$G$306-$AS$306+AF306)</f>
      </c>
      <c r="AZ306" s="225">
        <f>IF($G$306="","",$G$306-$AS$306+AL306)</f>
      </c>
      <c r="BA306" s="188">
        <f>IF(AND(BF306=0,SUM(BK306:BP306)&gt;0),1,IF(OR(AS65=12,BF306=0),2,3))</f>
        <v>3</v>
      </c>
      <c r="BB306" s="188">
        <f>IF(AND(BG306=0,SUM(BQ306:BV306)&gt;0),1,IF(OR(AS65=12,BG306=0),2,3))</f>
        <v>3</v>
      </c>
      <c r="BC306" s="188">
        <f>IF(AND(BH306=0,SUM(BW306:CB306)&gt;0),1,IF(OR(AS65=12,BH306=0),2,3))</f>
        <v>3</v>
      </c>
      <c r="BD306" s="188">
        <f>IF(AND(BI306=0,SUM(CC306:CH306)&gt;0),1,IF(OR(AS65=12,BI306=0),2,3))</f>
        <v>3</v>
      </c>
      <c r="BE306" s="188">
        <f>IF(AND(BJ306=0,SUM(CI306:CN306)&gt;0),1,IF(OR(AS65=12,BJ306=0),2,3))</f>
        <v>3</v>
      </c>
      <c r="BF306" s="188">
        <f>IF(G306="",1,0)</f>
        <v>1</v>
      </c>
      <c r="BG306" s="188">
        <f>IF(N306="",1,0)</f>
        <v>1</v>
      </c>
      <c r="BH306" s="188">
        <f>IF(T306="",1,0)</f>
        <v>1</v>
      </c>
      <c r="BI306" s="188">
        <f>IF(Z306="",1,0)</f>
        <v>1</v>
      </c>
      <c r="BJ306" s="188">
        <f>IF(AF306="",1,0)</f>
        <v>1</v>
      </c>
      <c r="BK306" s="225">
        <f>IF(AND($BF$108+$BF$189+$BG$243&lt;&gt;3,MAX($O$243,$D$108,$D$189)&lt;G306),1,0)</f>
        <v>0</v>
      </c>
      <c r="BL306" s="225">
        <f>IF(AND(BF306=0,G306&lt;AS306),1,0)</f>
        <v>0</v>
      </c>
      <c r="BM306" s="225">
        <f>IF(AND(SUM(BF306:BJ306)+BF310=0,G306&lt;&gt;AS306),1,0)</f>
        <v>0</v>
      </c>
      <c r="BQ306" s="225">
        <f>$BL$306</f>
        <v>0</v>
      </c>
      <c r="BR306" s="225">
        <f>BM306</f>
        <v>0</v>
      </c>
      <c r="BW306" s="225">
        <f>$BL$306</f>
        <v>0</v>
      </c>
      <c r="BX306" s="225">
        <f>BR306</f>
        <v>0</v>
      </c>
      <c r="CC306" s="225">
        <f>$BL$306</f>
        <v>0</v>
      </c>
      <c r="CD306" s="225">
        <f>BR306</f>
        <v>0</v>
      </c>
      <c r="CI306" s="225">
        <f>$BL$306</f>
        <v>0</v>
      </c>
      <c r="CJ306" s="225">
        <f>BR306</f>
        <v>0</v>
      </c>
      <c r="CO306" s="203"/>
      <c r="CQ306" s="246"/>
      <c r="CR306" s="246"/>
      <c r="CS306" s="246"/>
      <c r="CT306" s="246"/>
      <c r="CU306" s="246"/>
      <c r="CV306" s="246"/>
      <c r="CW306" s="246"/>
      <c r="CX306" s="246"/>
      <c r="CY306" s="246"/>
      <c r="CZ306" s="246"/>
      <c r="DA306" s="246"/>
      <c r="DB306" s="246"/>
      <c r="DC306" s="246"/>
      <c r="DD306" s="246"/>
      <c r="DE306" s="246"/>
      <c r="DF306" s="246"/>
      <c r="DG306" s="246"/>
      <c r="DH306" s="246"/>
      <c r="DI306" s="246"/>
      <c r="DJ306" s="246"/>
      <c r="DK306" s="246"/>
      <c r="DL306" s="246"/>
    </row>
    <row r="307" spans="6:116" ht="4.5" customHeight="1">
      <c r="F307" s="44"/>
      <c r="G307" s="45"/>
      <c r="H307" s="45"/>
      <c r="I307" s="45"/>
      <c r="J307" s="45"/>
      <c r="K307" s="45"/>
      <c r="L307" s="45"/>
      <c r="M307" s="107"/>
      <c r="N307" s="45"/>
      <c r="O307" s="45"/>
      <c r="P307" s="45"/>
      <c r="Q307" s="45"/>
      <c r="R307" s="45"/>
      <c r="S307" s="221"/>
      <c r="T307" s="34"/>
      <c r="U307" s="34" t="s">
        <v>1622</v>
      </c>
      <c r="V307" s="34"/>
      <c r="W307" s="34"/>
      <c r="X307" s="222"/>
      <c r="Y307" s="34"/>
      <c r="Z307" s="34"/>
      <c r="AA307" s="34"/>
      <c r="AB307" s="34"/>
      <c r="AC307" s="34"/>
      <c r="AD307" s="34"/>
      <c r="AE307" s="221"/>
      <c r="AF307" s="34"/>
      <c r="AG307" s="34"/>
      <c r="AH307" s="34"/>
      <c r="AI307" s="34"/>
      <c r="AJ307" s="222"/>
      <c r="AK307" s="34"/>
      <c r="AL307" s="34"/>
      <c r="AM307" s="34"/>
      <c r="AN307" s="34"/>
      <c r="AO307" s="34"/>
      <c r="AP307" s="35"/>
      <c r="CO307" s="203"/>
      <c r="CQ307" s="246"/>
      <c r="CR307" s="246"/>
      <c r="CS307" s="246"/>
      <c r="CT307" s="246"/>
      <c r="CU307" s="246"/>
      <c r="CV307" s="246"/>
      <c r="CW307" s="246"/>
      <c r="CX307" s="246"/>
      <c r="CY307" s="246"/>
      <c r="CZ307" s="246"/>
      <c r="DA307" s="246"/>
      <c r="DB307" s="246"/>
      <c r="DC307" s="246"/>
      <c r="DD307" s="246"/>
      <c r="DE307" s="246"/>
      <c r="DF307" s="246"/>
      <c r="DG307" s="246"/>
      <c r="DH307" s="246"/>
      <c r="DI307" s="246"/>
      <c r="DJ307" s="246"/>
      <c r="DK307" s="246"/>
      <c r="DL307" s="246"/>
    </row>
    <row r="308" spans="63:116" ht="4.5" customHeight="1">
      <c r="BK308" s="225" t="s">
        <v>1999</v>
      </c>
      <c r="BL308" s="225" t="s">
        <v>2356</v>
      </c>
      <c r="CO308" s="203"/>
      <c r="CQ308" s="246"/>
      <c r="CR308" s="246"/>
      <c r="CS308" s="246"/>
      <c r="CT308" s="246"/>
      <c r="CU308" s="246"/>
      <c r="CV308" s="246"/>
      <c r="CW308" s="246"/>
      <c r="CX308" s="246"/>
      <c r="CY308" s="246"/>
      <c r="CZ308" s="246"/>
      <c r="DA308" s="246"/>
      <c r="DB308" s="246"/>
      <c r="DC308" s="246"/>
      <c r="DD308" s="246"/>
      <c r="DE308" s="246"/>
      <c r="DF308" s="246"/>
      <c r="DG308" s="246"/>
      <c r="DH308" s="246"/>
      <c r="DI308" s="246"/>
      <c r="DJ308" s="246"/>
      <c r="DK308" s="246"/>
      <c r="DL308" s="246"/>
    </row>
    <row r="309" spans="93:116" ht="4.5" customHeight="1">
      <c r="CO309" s="203"/>
      <c r="CQ309" s="246"/>
      <c r="CR309" s="246"/>
      <c r="CS309" s="246"/>
      <c r="CT309" s="246"/>
      <c r="CU309" s="246"/>
      <c r="CV309" s="246"/>
      <c r="CW309" s="246"/>
      <c r="CX309" s="246"/>
      <c r="CY309" s="246"/>
      <c r="CZ309" s="246"/>
      <c r="DA309" s="246"/>
      <c r="DB309" s="246"/>
      <c r="DC309" s="246"/>
      <c r="DD309" s="246"/>
      <c r="DE309" s="246"/>
      <c r="DF309" s="246"/>
      <c r="DG309" s="246"/>
      <c r="DH309" s="246"/>
      <c r="DI309" s="246"/>
      <c r="DJ309" s="246"/>
      <c r="DK309" s="246"/>
      <c r="DL309" s="246"/>
    </row>
    <row r="310" spans="3:116" ht="19.5" customHeight="1">
      <c r="C310" s="9" t="s">
        <v>4681</v>
      </c>
      <c r="AA310" s="9" t="s">
        <v>4682</v>
      </c>
      <c r="BA310" s="188">
        <f>IF(AND(BF310=0,SUM(BK310:BP310)&gt;0),1,IF(OR(AS65=12,BF310=0),2,3))</f>
        <v>3</v>
      </c>
      <c r="BF310" s="188">
        <f>IF(AL306="",1,0)</f>
        <v>1</v>
      </c>
      <c r="BK310" s="225">
        <f>$BL$306</f>
        <v>0</v>
      </c>
      <c r="BL310" s="225">
        <f>BR306</f>
        <v>0</v>
      </c>
      <c r="CO310" s="203"/>
      <c r="CQ310" s="246"/>
      <c r="CR310" s="246"/>
      <c r="CS310" s="246"/>
      <c r="CT310" s="246"/>
      <c r="CU310" s="246"/>
      <c r="CV310" s="246"/>
      <c r="CW310" s="246"/>
      <c r="CX310" s="246"/>
      <c r="CY310" s="246"/>
      <c r="CZ310" s="246"/>
      <c r="DA310" s="246"/>
      <c r="DB310" s="246"/>
      <c r="DC310" s="246"/>
      <c r="DD310" s="246"/>
      <c r="DE310" s="246"/>
      <c r="DF310" s="246"/>
      <c r="DG310" s="246"/>
      <c r="DH310" s="246"/>
      <c r="DI310" s="246"/>
      <c r="DJ310" s="246"/>
      <c r="DK310" s="246"/>
      <c r="DL310" s="246"/>
    </row>
    <row r="311" spans="5:116" ht="12.75" customHeight="1">
      <c r="E311" s="527" t="s">
        <v>4683</v>
      </c>
      <c r="F311" s="527"/>
      <c r="G311" s="527"/>
      <c r="H311" s="527"/>
      <c r="I311" s="527"/>
      <c r="J311" s="527"/>
      <c r="K311" s="527"/>
      <c r="L311" s="527"/>
      <c r="M311" s="527"/>
      <c r="N311" s="527"/>
      <c r="O311" s="527"/>
      <c r="P311" s="527"/>
      <c r="Q311" s="527"/>
      <c r="R311" s="527"/>
      <c r="S311" s="527"/>
      <c r="T311" s="527"/>
      <c r="U311" s="527"/>
      <c r="AA311" s="264"/>
      <c r="AB311" s="527" t="s">
        <v>4684</v>
      </c>
      <c r="AC311" s="527"/>
      <c r="AD311" s="527"/>
      <c r="AE311" s="527"/>
      <c r="AF311" s="527"/>
      <c r="AG311" s="527"/>
      <c r="AH311" s="527"/>
      <c r="AI311" s="527"/>
      <c r="AJ311" s="527"/>
      <c r="AK311" s="527"/>
      <c r="AL311" s="527"/>
      <c r="AM311" s="527"/>
      <c r="AN311" s="527"/>
      <c r="AO311" s="527"/>
      <c r="AP311" s="527"/>
      <c r="CO311" s="203"/>
      <c r="CQ311" s="246"/>
      <c r="CR311" s="246"/>
      <c r="CS311" s="246"/>
      <c r="CT311" s="246"/>
      <c r="CU311" s="246"/>
      <c r="CV311" s="246"/>
      <c r="CW311" s="246"/>
      <c r="CX311" s="246"/>
      <c r="CY311" s="246"/>
      <c r="CZ311" s="246"/>
      <c r="DA311" s="246"/>
      <c r="DB311" s="246"/>
      <c r="DC311" s="246"/>
      <c r="DD311" s="246"/>
      <c r="DE311" s="246"/>
      <c r="DF311" s="246"/>
      <c r="DG311" s="246"/>
      <c r="DH311" s="246"/>
      <c r="DI311" s="246"/>
      <c r="DJ311" s="246"/>
      <c r="DK311" s="246"/>
      <c r="DL311" s="246"/>
    </row>
    <row r="312" spans="5:116" ht="12.75" customHeight="1">
      <c r="E312" s="527"/>
      <c r="F312" s="527"/>
      <c r="G312" s="527"/>
      <c r="H312" s="527"/>
      <c r="I312" s="527"/>
      <c r="J312" s="527"/>
      <c r="K312" s="527"/>
      <c r="L312" s="527"/>
      <c r="M312" s="527"/>
      <c r="N312" s="527"/>
      <c r="O312" s="527"/>
      <c r="P312" s="527"/>
      <c r="Q312" s="527"/>
      <c r="R312" s="527"/>
      <c r="S312" s="527"/>
      <c r="T312" s="527"/>
      <c r="U312" s="527"/>
      <c r="Z312" s="264"/>
      <c r="AA312" s="264"/>
      <c r="AB312" s="527"/>
      <c r="AC312" s="527"/>
      <c r="AD312" s="527"/>
      <c r="AE312" s="527"/>
      <c r="AF312" s="527"/>
      <c r="AG312" s="527"/>
      <c r="AH312" s="527"/>
      <c r="AI312" s="527"/>
      <c r="AJ312" s="527"/>
      <c r="AK312" s="527"/>
      <c r="AL312" s="527"/>
      <c r="AM312" s="527"/>
      <c r="AN312" s="527"/>
      <c r="AO312" s="527"/>
      <c r="AP312" s="527"/>
      <c r="CO312" s="203"/>
      <c r="CQ312" s="246"/>
      <c r="CR312" s="246"/>
      <c r="CS312" s="246"/>
      <c r="CT312" s="246"/>
      <c r="CU312" s="246"/>
      <c r="CV312" s="246"/>
      <c r="CW312" s="246"/>
      <c r="CX312" s="246"/>
      <c r="CY312" s="246"/>
      <c r="CZ312" s="246"/>
      <c r="DA312" s="246"/>
      <c r="DB312" s="246"/>
      <c r="DC312" s="246"/>
      <c r="DD312" s="246"/>
      <c r="DE312" s="246"/>
      <c r="DF312" s="246"/>
      <c r="DG312" s="246"/>
      <c r="DH312" s="246"/>
      <c r="DI312" s="246"/>
      <c r="DJ312" s="246"/>
      <c r="DK312" s="246"/>
      <c r="DL312" s="246"/>
    </row>
    <row r="313" spans="93:116" ht="4.5" customHeight="1">
      <c r="CO313" s="203"/>
      <c r="CQ313" s="246"/>
      <c r="CR313" s="246"/>
      <c r="CS313" s="246"/>
      <c r="CT313" s="246"/>
      <c r="CU313" s="246"/>
      <c r="CV313" s="246"/>
      <c r="CW313" s="246"/>
      <c r="CX313" s="246"/>
      <c r="CY313" s="246"/>
      <c r="CZ313" s="246"/>
      <c r="DA313" s="246"/>
      <c r="DB313" s="246"/>
      <c r="DC313" s="246"/>
      <c r="DD313" s="246"/>
      <c r="DE313" s="246"/>
      <c r="DF313" s="246"/>
      <c r="DG313" s="246"/>
      <c r="DH313" s="246"/>
      <c r="DI313" s="246"/>
      <c r="DJ313" s="246"/>
      <c r="DK313" s="246"/>
      <c r="DL313" s="246"/>
    </row>
    <row r="314" spans="6:116" ht="19.5" customHeight="1">
      <c r="F314" s="461" t="s">
        <v>1853</v>
      </c>
      <c r="G314" s="462"/>
      <c r="H314" s="462"/>
      <c r="I314" s="462"/>
      <c r="J314" s="462"/>
      <c r="K314" s="462"/>
      <c r="L314" s="462"/>
      <c r="M314" s="160"/>
      <c r="N314" s="161"/>
      <c r="O314" s="161"/>
      <c r="P314" s="161"/>
      <c r="Q314" s="161"/>
      <c r="R314" s="161"/>
      <c r="S314" s="162"/>
      <c r="AA314" s="259"/>
      <c r="AB314" s="260"/>
      <c r="AC314" s="461" t="s">
        <v>1616</v>
      </c>
      <c r="AD314" s="462"/>
      <c r="AE314" s="462"/>
      <c r="AF314" s="462"/>
      <c r="AG314" s="462"/>
      <c r="AH314" s="462"/>
      <c r="AI314" s="462"/>
      <c r="AJ314" s="160"/>
      <c r="AK314" s="161"/>
      <c r="AL314" s="161"/>
      <c r="AM314" s="161"/>
      <c r="AN314" s="161"/>
      <c r="AO314" s="161"/>
      <c r="AP314" s="162"/>
      <c r="CO314" s="203"/>
      <c r="CQ314" s="246"/>
      <c r="CR314" s="246"/>
      <c r="CS314" s="246"/>
      <c r="CT314" s="246"/>
      <c r="CU314" s="246"/>
      <c r="CV314" s="246"/>
      <c r="CW314" s="246"/>
      <c r="CX314" s="246"/>
      <c r="CY314" s="246"/>
      <c r="CZ314" s="246"/>
      <c r="DA314" s="246"/>
      <c r="DB314" s="246"/>
      <c r="DC314" s="246"/>
      <c r="DD314" s="246"/>
      <c r="DE314" s="246"/>
      <c r="DF314" s="246"/>
      <c r="DG314" s="246"/>
      <c r="DH314" s="246"/>
      <c r="DI314" s="246"/>
      <c r="DJ314" s="246"/>
      <c r="DK314" s="246"/>
      <c r="DL314" s="246"/>
    </row>
    <row r="315" spans="6:116" ht="24.75" customHeight="1">
      <c r="F315" s="463"/>
      <c r="G315" s="464"/>
      <c r="H315" s="464"/>
      <c r="I315" s="464"/>
      <c r="J315" s="464"/>
      <c r="K315" s="464"/>
      <c r="L315" s="464"/>
      <c r="M315" s="465" t="s">
        <v>1618</v>
      </c>
      <c r="N315" s="466"/>
      <c r="O315" s="466"/>
      <c r="P315" s="466"/>
      <c r="Q315" s="466"/>
      <c r="R315" s="466"/>
      <c r="S315" s="467"/>
      <c r="AA315" s="261"/>
      <c r="AB315" s="260"/>
      <c r="AC315" s="463"/>
      <c r="AD315" s="464"/>
      <c r="AE315" s="464"/>
      <c r="AF315" s="464"/>
      <c r="AG315" s="464"/>
      <c r="AH315" s="464"/>
      <c r="AI315" s="464"/>
      <c r="AJ315" s="465" t="s">
        <v>1617</v>
      </c>
      <c r="AK315" s="466"/>
      <c r="AL315" s="466"/>
      <c r="AM315" s="466"/>
      <c r="AN315" s="466"/>
      <c r="AO315" s="466"/>
      <c r="AP315" s="467"/>
      <c r="BK315" s="225" t="s">
        <v>1998</v>
      </c>
      <c r="BL315" s="225" t="s">
        <v>3243</v>
      </c>
      <c r="BQ315" s="225" t="s">
        <v>2357</v>
      </c>
      <c r="BW315" s="225" t="s">
        <v>3933</v>
      </c>
      <c r="BX315" s="225" t="s">
        <v>3244</v>
      </c>
      <c r="CC315" s="225" t="s">
        <v>3245</v>
      </c>
      <c r="CO315" s="203"/>
      <c r="CQ315" s="246"/>
      <c r="CR315" s="246"/>
      <c r="CS315" s="246"/>
      <c r="CT315" s="246"/>
      <c r="CU315" s="246"/>
      <c r="CV315" s="246"/>
      <c r="CW315" s="246"/>
      <c r="CX315" s="246"/>
      <c r="CY315" s="246"/>
      <c r="CZ315" s="246"/>
      <c r="DA315" s="246"/>
      <c r="DB315" s="246"/>
      <c r="DC315" s="246"/>
      <c r="DD315" s="246"/>
      <c r="DE315" s="246"/>
      <c r="DF315" s="246"/>
      <c r="DG315" s="246"/>
      <c r="DH315" s="246"/>
      <c r="DI315" s="246"/>
      <c r="DJ315" s="246"/>
      <c r="DK315" s="246"/>
      <c r="DL315" s="246"/>
    </row>
    <row r="316" spans="6:93" ht="4.5" customHeight="1" thickBot="1">
      <c r="F316" s="41"/>
      <c r="G316" s="16"/>
      <c r="H316" s="16"/>
      <c r="I316" s="16"/>
      <c r="J316" s="16"/>
      <c r="K316" s="16"/>
      <c r="L316" s="16"/>
      <c r="M316" s="60"/>
      <c r="N316" s="16"/>
      <c r="O316" s="16"/>
      <c r="P316" s="16"/>
      <c r="Q316" s="16"/>
      <c r="R316" s="16"/>
      <c r="S316" s="42"/>
      <c r="AA316" s="227"/>
      <c r="AB316" s="262"/>
      <c r="AC316" s="41"/>
      <c r="AD316" s="16"/>
      <c r="AE316" s="16"/>
      <c r="AF316" s="16"/>
      <c r="AG316" s="16"/>
      <c r="AH316" s="16"/>
      <c r="AI316" s="16"/>
      <c r="AJ316" s="60"/>
      <c r="AK316" s="16"/>
      <c r="AL316" s="16"/>
      <c r="AM316" s="16"/>
      <c r="AN316" s="16"/>
      <c r="AO316" s="16"/>
      <c r="AP316" s="42"/>
      <c r="CO316" s="203"/>
    </row>
    <row r="317" spans="6:93" ht="19.5" customHeight="1">
      <c r="F317" s="41"/>
      <c r="G317" s="468"/>
      <c r="H317" s="469"/>
      <c r="I317" s="469"/>
      <c r="J317" s="469"/>
      <c r="K317" s="470"/>
      <c r="L317" s="17" t="s">
        <v>4</v>
      </c>
      <c r="M317" s="60"/>
      <c r="N317" s="468"/>
      <c r="O317" s="469"/>
      <c r="P317" s="469"/>
      <c r="Q317" s="469"/>
      <c r="R317" s="470"/>
      <c r="S317" s="43" t="s">
        <v>4</v>
      </c>
      <c r="AA317" s="227"/>
      <c r="AB317" s="263"/>
      <c r="AC317" s="41"/>
      <c r="AD317" s="468"/>
      <c r="AE317" s="469"/>
      <c r="AF317" s="469"/>
      <c r="AG317" s="469"/>
      <c r="AH317" s="470"/>
      <c r="AI317" s="17" t="s">
        <v>4</v>
      </c>
      <c r="AJ317" s="60"/>
      <c r="AK317" s="468"/>
      <c r="AL317" s="469"/>
      <c r="AM317" s="469"/>
      <c r="AN317" s="469"/>
      <c r="AO317" s="470"/>
      <c r="AP317" s="43" t="s">
        <v>4</v>
      </c>
      <c r="BA317" s="188">
        <f>IF(AND(BF317=0,SUM(BK317:BP317)&gt;0),1,IF(OR(AS65=12,BF317=0),2,3))</f>
        <v>3</v>
      </c>
      <c r="BB317" s="188">
        <f>IF(AND(BG317=0,SUM(BQ317:BV317)&gt;0),1,IF(OR(AS65=12,BG317=0),2,3))</f>
        <v>3</v>
      </c>
      <c r="BC317" s="188">
        <f>IF(AND(BI317=0,SUM(BW317:CB317)&gt;0),1,IF(OR(AS65=12,BH317=0),2,3))</f>
        <v>3</v>
      </c>
      <c r="BD317" s="188">
        <f>IF(AND(BI317=0,SUM(CC317:CH317)&gt;0),1,IF(OR(AS65=12,BI317=0),2,3))</f>
        <v>3</v>
      </c>
      <c r="BF317" s="188">
        <f>IF(G317="",1,0)</f>
        <v>1</v>
      </c>
      <c r="BG317" s="188">
        <f>IF(N317="",1,0)</f>
        <v>1</v>
      </c>
      <c r="BH317" s="188">
        <f>IF(AD317="",1,0)</f>
        <v>1</v>
      </c>
      <c r="BI317" s="188">
        <f>IF(AK317="",1,0)</f>
        <v>1</v>
      </c>
      <c r="BK317" s="225">
        <f>IF(AND($BF$108+$BF$189+$BG$243&lt;&gt;3,MAX($O$243,$D$108,$D$189)&lt;G317),1,0)</f>
        <v>0</v>
      </c>
      <c r="BL317" s="225">
        <f>IF(AND($BF317=0,$G317&lt;$N317),1,0)</f>
        <v>0</v>
      </c>
      <c r="BQ317" s="225">
        <f>BL317</f>
        <v>0</v>
      </c>
      <c r="BW317" s="225">
        <f>IF(AND($BF$108+$BF$189+$BG$243&lt;&gt;3,MAX($O$243,$D$108,$D$189)&lt;AD317),1,0)</f>
        <v>0</v>
      </c>
      <c r="BX317" s="225">
        <f>IF(AND(BH317=0,AD317&lt;AK317),1,0)</f>
        <v>0</v>
      </c>
      <c r="CC317" s="225">
        <f>BX317</f>
        <v>0</v>
      </c>
      <c r="CO317" s="203"/>
    </row>
    <row r="318" spans="6:93" ht="4.5" customHeight="1">
      <c r="F318" s="44"/>
      <c r="G318" s="45"/>
      <c r="H318" s="45"/>
      <c r="I318" s="45"/>
      <c r="J318" s="45"/>
      <c r="K318" s="45"/>
      <c r="L318" s="45"/>
      <c r="M318" s="107"/>
      <c r="N318" s="45"/>
      <c r="O318" s="45"/>
      <c r="P318" s="45"/>
      <c r="Q318" s="45"/>
      <c r="R318" s="45"/>
      <c r="S318" s="47"/>
      <c r="AA318" s="227"/>
      <c r="AB318" s="262"/>
      <c r="AC318" s="44"/>
      <c r="AD318" s="45"/>
      <c r="AE318" s="45"/>
      <c r="AF318" s="45"/>
      <c r="AG318" s="45"/>
      <c r="AH318" s="45"/>
      <c r="AI318" s="45"/>
      <c r="AJ318" s="107"/>
      <c r="AK318" s="45"/>
      <c r="AL318" s="45"/>
      <c r="AM318" s="45"/>
      <c r="AN318" s="45"/>
      <c r="AO318" s="45"/>
      <c r="AP318" s="47"/>
      <c r="CO318" s="203"/>
    </row>
    <row r="319" ht="19.5" customHeight="1">
      <c r="CO319" s="203"/>
    </row>
    <row r="320" spans="1:157" s="4" customFormat="1" ht="15" customHeight="1">
      <c r="A320" s="324">
        <f>IF($J$41="選択してください","","("&amp;$J$44&amp;" "&amp;$J$41&amp;")")</f>
      </c>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379" t="s">
        <v>1847</v>
      </c>
      <c r="AN320" s="380"/>
      <c r="AO320" s="380"/>
      <c r="AP320" s="380"/>
      <c r="AQ320" s="381"/>
      <c r="AR320" s="228"/>
      <c r="AS320" s="228"/>
      <c r="AT320" s="228"/>
      <c r="AU320" s="228"/>
      <c r="AV320" s="228"/>
      <c r="AW320" s="228"/>
      <c r="AX320" s="228"/>
      <c r="AY320" s="228"/>
      <c r="AZ320" s="228"/>
      <c r="BA320" s="227"/>
      <c r="BB320" s="227"/>
      <c r="BC320" s="227"/>
      <c r="BD320" s="227"/>
      <c r="BE320" s="227"/>
      <c r="BF320" s="227"/>
      <c r="BG320" s="227"/>
      <c r="BH320" s="227"/>
      <c r="BI320" s="227"/>
      <c r="BJ320" s="227"/>
      <c r="BK320" s="228"/>
      <c r="BL320" s="228"/>
      <c r="BM320" s="228"/>
      <c r="BN320" s="228"/>
      <c r="BO320" s="228"/>
      <c r="BP320" s="228"/>
      <c r="BQ320" s="228"/>
      <c r="BR320" s="228"/>
      <c r="BS320" s="228"/>
      <c r="BT320" s="228"/>
      <c r="BU320" s="228"/>
      <c r="BV320" s="228"/>
      <c r="BW320" s="228"/>
      <c r="BX320" s="228"/>
      <c r="BY320" s="228"/>
      <c r="BZ320" s="228"/>
      <c r="CA320" s="228"/>
      <c r="CB320" s="228"/>
      <c r="CC320" s="228"/>
      <c r="CD320" s="228"/>
      <c r="CE320" s="228"/>
      <c r="CF320" s="228"/>
      <c r="CG320" s="228"/>
      <c r="CH320" s="228"/>
      <c r="CI320" s="228"/>
      <c r="CJ320" s="228"/>
      <c r="CK320" s="228"/>
      <c r="CL320" s="228"/>
      <c r="CM320" s="228"/>
      <c r="CN320" s="228"/>
      <c r="CO320" s="203"/>
      <c r="CP320" s="226"/>
      <c r="CQ320" s="226"/>
      <c r="CR320" s="226"/>
      <c r="CS320" s="226"/>
      <c r="CT320" s="226"/>
      <c r="CU320" s="226"/>
      <c r="CV320" s="226"/>
      <c r="CW320" s="226"/>
      <c r="CX320" s="226"/>
      <c r="CY320" s="226"/>
      <c r="CZ320" s="226"/>
      <c r="DA320" s="226"/>
      <c r="DB320" s="226"/>
      <c r="DC320" s="226"/>
      <c r="DD320" s="226"/>
      <c r="DE320" s="226"/>
      <c r="DF320" s="226"/>
      <c r="DG320" s="226"/>
      <c r="DH320" s="226"/>
      <c r="DI320" s="226"/>
      <c r="DJ320" s="226"/>
      <c r="DK320" s="226"/>
      <c r="DL320" s="226"/>
      <c r="DM320" s="226"/>
      <c r="DN320" s="135"/>
      <c r="DO320" s="135"/>
      <c r="DP320" s="135"/>
      <c r="DQ320" s="104"/>
      <c r="DR320" s="104"/>
      <c r="DS320" s="104"/>
      <c r="DT320" s="104"/>
      <c r="DU320" s="104"/>
      <c r="DV320" s="104"/>
      <c r="DW320" s="104"/>
      <c r="DX320" s="104"/>
      <c r="DY320" s="16"/>
      <c r="DZ320" s="16"/>
      <c r="EA320" s="16"/>
      <c r="EB320" s="16"/>
      <c r="EC320" s="16"/>
      <c r="ED320" s="16"/>
      <c r="EE320" s="16"/>
      <c r="EF320" s="16"/>
      <c r="EG320" s="16"/>
      <c r="EH320" s="16"/>
      <c r="EI320" s="16"/>
      <c r="EJ320" s="16"/>
      <c r="EK320" s="16"/>
      <c r="EL320" s="16"/>
      <c r="EM320" s="16"/>
      <c r="EN320" s="16"/>
      <c r="EO320" s="16"/>
      <c r="EP320" s="16"/>
      <c r="EQ320" s="16"/>
      <c r="ER320" s="16"/>
      <c r="ES320" s="16"/>
      <c r="ET320" s="16"/>
      <c r="EU320" s="16"/>
      <c r="EV320" s="16"/>
      <c r="EW320" s="16"/>
      <c r="EX320" s="16"/>
      <c r="EY320" s="16"/>
      <c r="EZ320" s="16"/>
      <c r="FA320" s="16"/>
    </row>
    <row r="321" spans="1:128" s="8" customFormat="1" ht="27.75" customHeight="1">
      <c r="A321" s="16"/>
      <c r="B321" s="16" t="s">
        <v>4685</v>
      </c>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382"/>
      <c r="AN321" s="383"/>
      <c r="AO321" s="383"/>
      <c r="AP321" s="383"/>
      <c r="AQ321" s="384"/>
      <c r="AR321" s="225" t="s">
        <v>5589</v>
      </c>
      <c r="AS321" s="225"/>
      <c r="AT321" s="225"/>
      <c r="AU321" s="225"/>
      <c r="AV321" s="225"/>
      <c r="AW321" s="225"/>
      <c r="AX321" s="225"/>
      <c r="AY321" s="225"/>
      <c r="AZ321" s="225">
        <f>COUNTIF(BA327:BE352,3)</f>
        <v>12</v>
      </c>
      <c r="BA321" s="188"/>
      <c r="BB321" s="188"/>
      <c r="BC321" s="188"/>
      <c r="BD321" s="188"/>
      <c r="BE321" s="188"/>
      <c r="BF321" s="188"/>
      <c r="BG321" s="188"/>
      <c r="BH321" s="188"/>
      <c r="BI321" s="188"/>
      <c r="BJ321" s="188"/>
      <c r="BK321" s="225"/>
      <c r="BL321" s="225"/>
      <c r="BM321" s="225"/>
      <c r="BN321" s="225"/>
      <c r="BO321" s="225"/>
      <c r="BP321" s="225"/>
      <c r="BQ321" s="225"/>
      <c r="BR321" s="225"/>
      <c r="BS321" s="225"/>
      <c r="BT321" s="225"/>
      <c r="BU321" s="225"/>
      <c r="BV321" s="225"/>
      <c r="BW321" s="225"/>
      <c r="BX321" s="225"/>
      <c r="BY321" s="225"/>
      <c r="BZ321" s="225"/>
      <c r="CA321" s="225"/>
      <c r="CB321" s="225"/>
      <c r="CC321" s="225"/>
      <c r="CD321" s="225"/>
      <c r="CE321" s="225"/>
      <c r="CF321" s="225"/>
      <c r="CG321" s="225"/>
      <c r="CH321" s="225"/>
      <c r="CI321" s="225"/>
      <c r="CJ321" s="225"/>
      <c r="CK321" s="225"/>
      <c r="CL321" s="225"/>
      <c r="CM321" s="225"/>
      <c r="CN321" s="225"/>
      <c r="CO321" s="203"/>
      <c r="CP321" s="307" t="s">
        <v>2298</v>
      </c>
      <c r="CQ321" s="226"/>
      <c r="CR321" s="226"/>
      <c r="CS321" s="226"/>
      <c r="CT321" s="226"/>
      <c r="CU321" s="226"/>
      <c r="CV321" s="226"/>
      <c r="CW321" s="226"/>
      <c r="CX321" s="226"/>
      <c r="CY321" s="226"/>
      <c r="CZ321" s="226"/>
      <c r="DA321" s="226"/>
      <c r="DB321" s="226"/>
      <c r="DC321" s="226"/>
      <c r="DD321" s="226"/>
      <c r="DE321" s="226"/>
      <c r="DF321" s="226"/>
      <c r="DG321" s="226"/>
      <c r="DH321" s="226"/>
      <c r="DI321" s="226"/>
      <c r="DJ321" s="226"/>
      <c r="DK321" s="226"/>
      <c r="DL321" s="226"/>
      <c r="DM321" s="226"/>
      <c r="DN321" s="135"/>
      <c r="DO321" s="135"/>
      <c r="DP321" s="135"/>
      <c r="DQ321" s="135"/>
      <c r="DR321" s="135"/>
      <c r="DS321" s="135"/>
      <c r="DT321" s="135"/>
      <c r="DU321" s="135"/>
      <c r="DV321" s="135"/>
      <c r="DW321" s="135"/>
      <c r="DX321" s="135"/>
    </row>
    <row r="322" spans="1:128" s="8" customFormat="1" ht="7.5" customHeight="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328"/>
      <c r="AN322" s="328"/>
      <c r="AO322" s="328"/>
      <c r="AP322" s="328"/>
      <c r="AQ322" s="328"/>
      <c r="AR322" s="225" t="s">
        <v>5590</v>
      </c>
      <c r="AS322" s="225"/>
      <c r="AT322" s="225"/>
      <c r="AU322" s="225"/>
      <c r="AV322" s="225"/>
      <c r="AW322" s="225"/>
      <c r="AX322" s="225"/>
      <c r="AY322" s="225"/>
      <c r="AZ322" s="225">
        <f>COUNTIF(BA327:BE352,1)</f>
        <v>0</v>
      </c>
      <c r="BA322" s="188"/>
      <c r="BB322" s="188"/>
      <c r="BC322" s="188"/>
      <c r="BD322" s="188"/>
      <c r="BE322" s="188"/>
      <c r="BF322" s="188"/>
      <c r="BG322" s="188"/>
      <c r="BH322" s="188"/>
      <c r="BI322" s="188"/>
      <c r="BJ322" s="188"/>
      <c r="BK322" s="225"/>
      <c r="BL322" s="225"/>
      <c r="BM322" s="225"/>
      <c r="BN322" s="225"/>
      <c r="BO322" s="225"/>
      <c r="BP322" s="225"/>
      <c r="BQ322" s="225"/>
      <c r="BR322" s="225"/>
      <c r="BS322" s="225"/>
      <c r="BT322" s="225"/>
      <c r="BU322" s="225"/>
      <c r="BV322" s="225"/>
      <c r="BW322" s="225"/>
      <c r="BX322" s="225"/>
      <c r="BY322" s="225"/>
      <c r="BZ322" s="225"/>
      <c r="CA322" s="225"/>
      <c r="CB322" s="225"/>
      <c r="CC322" s="225"/>
      <c r="CD322" s="225"/>
      <c r="CE322" s="225"/>
      <c r="CF322" s="225"/>
      <c r="CG322" s="225"/>
      <c r="CH322" s="225"/>
      <c r="CI322" s="225"/>
      <c r="CJ322" s="225"/>
      <c r="CK322" s="225"/>
      <c r="CL322" s="225"/>
      <c r="CM322" s="225"/>
      <c r="CN322" s="225"/>
      <c r="CO322" s="245"/>
      <c r="CP322" s="226"/>
      <c r="CQ322" s="388" t="s">
        <v>2299</v>
      </c>
      <c r="CR322" s="389"/>
      <c r="CS322" s="389"/>
      <c r="CT322" s="389"/>
      <c r="CU322" s="389"/>
      <c r="CV322" s="389"/>
      <c r="CW322" s="389"/>
      <c r="CX322" s="389"/>
      <c r="CY322" s="389"/>
      <c r="CZ322" s="389"/>
      <c r="DA322" s="389"/>
      <c r="DB322" s="389"/>
      <c r="DC322" s="389"/>
      <c r="DD322" s="389"/>
      <c r="DE322" s="389"/>
      <c r="DF322" s="389"/>
      <c r="DG322" s="389"/>
      <c r="DH322" s="389"/>
      <c r="DI322" s="389"/>
      <c r="DJ322" s="389"/>
      <c r="DK322" s="389"/>
      <c r="DL322" s="389"/>
      <c r="DM322" s="389"/>
      <c r="DN322" s="389"/>
      <c r="DO322" s="389"/>
      <c r="DP322" s="390"/>
      <c r="DQ322" s="135"/>
      <c r="DR322" s="135"/>
      <c r="DS322" s="135"/>
      <c r="DT322" s="135"/>
      <c r="DU322" s="135"/>
      <c r="DV322" s="135"/>
      <c r="DW322" s="135"/>
      <c r="DX322" s="135"/>
    </row>
    <row r="323" spans="93:120" ht="4.5" customHeight="1">
      <c r="CO323" s="245"/>
      <c r="CQ323" s="391"/>
      <c r="CR323" s="392"/>
      <c r="CS323" s="392"/>
      <c r="CT323" s="392"/>
      <c r="CU323" s="392"/>
      <c r="CV323" s="392"/>
      <c r="CW323" s="392"/>
      <c r="CX323" s="392"/>
      <c r="CY323" s="392"/>
      <c r="CZ323" s="392"/>
      <c r="DA323" s="392"/>
      <c r="DB323" s="392"/>
      <c r="DC323" s="392"/>
      <c r="DD323" s="392"/>
      <c r="DE323" s="392"/>
      <c r="DF323" s="392"/>
      <c r="DG323" s="392"/>
      <c r="DH323" s="392"/>
      <c r="DI323" s="392"/>
      <c r="DJ323" s="392"/>
      <c r="DK323" s="392"/>
      <c r="DL323" s="392"/>
      <c r="DM323" s="392"/>
      <c r="DN323" s="392"/>
      <c r="DO323" s="392"/>
      <c r="DP323" s="393"/>
    </row>
    <row r="324" spans="6:120" ht="15" customHeight="1">
      <c r="F324" s="671" t="s">
        <v>4687</v>
      </c>
      <c r="G324" s="672"/>
      <c r="H324" s="672"/>
      <c r="I324" s="672"/>
      <c r="J324" s="672"/>
      <c r="K324" s="672"/>
      <c r="L324" s="672"/>
      <c r="M324" s="672"/>
      <c r="N324" s="672"/>
      <c r="O324" s="672"/>
      <c r="P324" s="672"/>
      <c r="Q324" s="672"/>
      <c r="R324" s="671" t="s">
        <v>4689</v>
      </c>
      <c r="S324" s="672"/>
      <c r="T324" s="672"/>
      <c r="U324" s="672"/>
      <c r="V324" s="672"/>
      <c r="W324" s="672"/>
      <c r="X324" s="672"/>
      <c r="Y324" s="672"/>
      <c r="Z324" s="672"/>
      <c r="AA324" s="672"/>
      <c r="AB324" s="672"/>
      <c r="AC324" s="673"/>
      <c r="AD324" s="672" t="s">
        <v>4690</v>
      </c>
      <c r="AE324" s="672"/>
      <c r="AF324" s="672"/>
      <c r="AG324" s="672"/>
      <c r="AH324" s="672"/>
      <c r="AI324" s="672"/>
      <c r="AJ324" s="672"/>
      <c r="AK324" s="672"/>
      <c r="AL324" s="672"/>
      <c r="AM324" s="672"/>
      <c r="AN324" s="672"/>
      <c r="AO324" s="673"/>
      <c r="CO324" s="203"/>
      <c r="CQ324" s="391"/>
      <c r="CR324" s="392"/>
      <c r="CS324" s="392"/>
      <c r="CT324" s="392"/>
      <c r="CU324" s="392"/>
      <c r="CV324" s="392"/>
      <c r="CW324" s="392"/>
      <c r="CX324" s="392"/>
      <c r="CY324" s="392"/>
      <c r="CZ324" s="392"/>
      <c r="DA324" s="392"/>
      <c r="DB324" s="392"/>
      <c r="DC324" s="392"/>
      <c r="DD324" s="392"/>
      <c r="DE324" s="392"/>
      <c r="DF324" s="392"/>
      <c r="DG324" s="392"/>
      <c r="DH324" s="392"/>
      <c r="DI324" s="392"/>
      <c r="DJ324" s="392"/>
      <c r="DK324" s="392"/>
      <c r="DL324" s="392"/>
      <c r="DM324" s="392"/>
      <c r="DN324" s="392"/>
      <c r="DO324" s="392"/>
      <c r="DP324" s="393"/>
    </row>
    <row r="325" spans="6:120" ht="4.5" customHeight="1">
      <c r="F325" s="674" t="s">
        <v>4686</v>
      </c>
      <c r="G325" s="489"/>
      <c r="H325" s="489"/>
      <c r="I325" s="489"/>
      <c r="J325" s="489"/>
      <c r="K325" s="489"/>
      <c r="L325" s="171"/>
      <c r="M325" s="172"/>
      <c r="N325" s="172"/>
      <c r="O325" s="172"/>
      <c r="P325" s="172"/>
      <c r="Q325" s="172"/>
      <c r="R325" s="674" t="s">
        <v>4686</v>
      </c>
      <c r="S325" s="489"/>
      <c r="T325" s="489"/>
      <c r="U325" s="489"/>
      <c r="V325" s="489"/>
      <c r="W325" s="489"/>
      <c r="X325" s="171"/>
      <c r="Y325" s="172"/>
      <c r="Z325" s="172"/>
      <c r="AA325" s="172"/>
      <c r="AB325" s="172"/>
      <c r="AC325" s="173"/>
      <c r="AD325" s="489" t="s">
        <v>4686</v>
      </c>
      <c r="AE325" s="489"/>
      <c r="AF325" s="489"/>
      <c r="AG325" s="489"/>
      <c r="AH325" s="489"/>
      <c r="AI325" s="489"/>
      <c r="AJ325" s="171"/>
      <c r="AK325" s="172"/>
      <c r="AL325" s="172"/>
      <c r="AM325" s="172"/>
      <c r="AN325" s="172"/>
      <c r="AO325" s="173"/>
      <c r="CO325" s="203"/>
      <c r="CQ325" s="394"/>
      <c r="CR325" s="395"/>
      <c r="CS325" s="395"/>
      <c r="CT325" s="395"/>
      <c r="CU325" s="395"/>
      <c r="CV325" s="395"/>
      <c r="CW325" s="395"/>
      <c r="CX325" s="395"/>
      <c r="CY325" s="395"/>
      <c r="CZ325" s="395"/>
      <c r="DA325" s="395"/>
      <c r="DB325" s="395"/>
      <c r="DC325" s="395"/>
      <c r="DD325" s="395"/>
      <c r="DE325" s="395"/>
      <c r="DF325" s="395"/>
      <c r="DG325" s="395"/>
      <c r="DH325" s="395"/>
      <c r="DI325" s="395"/>
      <c r="DJ325" s="395"/>
      <c r="DK325" s="395"/>
      <c r="DL325" s="395"/>
      <c r="DM325" s="395"/>
      <c r="DN325" s="395"/>
      <c r="DO325" s="395"/>
      <c r="DP325" s="396"/>
    </row>
    <row r="326" spans="6:94" ht="26.25" customHeight="1">
      <c r="F326" s="554"/>
      <c r="G326" s="555"/>
      <c r="H326" s="555"/>
      <c r="I326" s="555"/>
      <c r="J326" s="555"/>
      <c r="K326" s="555"/>
      <c r="L326" s="669" t="s">
        <v>4688</v>
      </c>
      <c r="M326" s="494"/>
      <c r="N326" s="494"/>
      <c r="O326" s="494"/>
      <c r="P326" s="494"/>
      <c r="Q326" s="670"/>
      <c r="R326" s="554"/>
      <c r="S326" s="555"/>
      <c r="T326" s="555"/>
      <c r="U326" s="555"/>
      <c r="V326" s="555"/>
      <c r="W326" s="555"/>
      <c r="X326" s="669" t="s">
        <v>4688</v>
      </c>
      <c r="Y326" s="494"/>
      <c r="Z326" s="494"/>
      <c r="AA326" s="494"/>
      <c r="AB326" s="494"/>
      <c r="AC326" s="670"/>
      <c r="AD326" s="555"/>
      <c r="AE326" s="555"/>
      <c r="AF326" s="555"/>
      <c r="AG326" s="555"/>
      <c r="AH326" s="555"/>
      <c r="AI326" s="555"/>
      <c r="AJ326" s="669" t="s">
        <v>4688</v>
      </c>
      <c r="AK326" s="494"/>
      <c r="AL326" s="494"/>
      <c r="AM326" s="494"/>
      <c r="AN326" s="494"/>
      <c r="AO326" s="670"/>
      <c r="CO326" s="203"/>
      <c r="CP326" s="229"/>
    </row>
    <row r="327" spans="6:120" ht="4.5" customHeight="1" thickBot="1">
      <c r="F327" s="41"/>
      <c r="G327" s="16"/>
      <c r="H327" s="16"/>
      <c r="I327" s="16"/>
      <c r="J327" s="16"/>
      <c r="K327" s="16"/>
      <c r="L327" s="60"/>
      <c r="M327" s="16"/>
      <c r="N327" s="16"/>
      <c r="O327" s="16"/>
      <c r="P327" s="16"/>
      <c r="Q327" s="42"/>
      <c r="R327" s="41"/>
      <c r="S327" s="16"/>
      <c r="T327" s="16"/>
      <c r="U327" s="16"/>
      <c r="V327" s="16"/>
      <c r="W327" s="16"/>
      <c r="X327" s="60"/>
      <c r="Y327" s="16"/>
      <c r="Z327" s="16"/>
      <c r="AA327" s="16"/>
      <c r="AB327" s="16"/>
      <c r="AC327" s="42"/>
      <c r="AD327" s="16"/>
      <c r="AE327" s="16"/>
      <c r="AF327" s="16"/>
      <c r="AG327" s="16"/>
      <c r="AH327" s="16"/>
      <c r="AI327" s="16"/>
      <c r="AJ327" s="60"/>
      <c r="AK327" s="16"/>
      <c r="AL327" s="16"/>
      <c r="AM327" s="16"/>
      <c r="AN327" s="16"/>
      <c r="AO327" s="42"/>
      <c r="CO327" s="203"/>
      <c r="CQ327" s="229"/>
      <c r="CR327" s="229"/>
      <c r="CS327" s="229"/>
      <c r="CT327" s="229"/>
      <c r="CU327" s="229"/>
      <c r="CV327" s="229"/>
      <c r="CW327" s="229"/>
      <c r="CX327" s="229"/>
      <c r="CY327" s="229"/>
      <c r="CZ327" s="229"/>
      <c r="DA327" s="229"/>
      <c r="DB327" s="229"/>
      <c r="DC327" s="229"/>
      <c r="DD327" s="229"/>
      <c r="DE327" s="229"/>
      <c r="DF327" s="229"/>
      <c r="DG327" s="229"/>
      <c r="DH327" s="229"/>
      <c r="DI327" s="229"/>
      <c r="DJ327" s="229"/>
      <c r="DK327" s="229"/>
      <c r="DL327" s="229"/>
      <c r="DM327" s="229"/>
      <c r="DN327" s="104"/>
      <c r="DO327" s="104"/>
      <c r="DP327" s="104"/>
    </row>
    <row r="328" spans="6:93" ht="19.5" customHeight="1">
      <c r="F328" s="41"/>
      <c r="G328" s="666"/>
      <c r="H328" s="667"/>
      <c r="I328" s="667"/>
      <c r="J328" s="668"/>
      <c r="K328" s="17" t="s">
        <v>4</v>
      </c>
      <c r="L328" s="60"/>
      <c r="M328" s="666"/>
      <c r="N328" s="667"/>
      <c r="O328" s="667"/>
      <c r="P328" s="668"/>
      <c r="Q328" s="43" t="s">
        <v>4</v>
      </c>
      <c r="R328" s="41"/>
      <c r="S328" s="666"/>
      <c r="T328" s="667"/>
      <c r="U328" s="667"/>
      <c r="V328" s="668"/>
      <c r="W328" s="17" t="s">
        <v>4</v>
      </c>
      <c r="X328" s="60"/>
      <c r="Y328" s="666"/>
      <c r="Z328" s="667"/>
      <c r="AA328" s="667"/>
      <c r="AB328" s="668"/>
      <c r="AC328" s="43" t="s">
        <v>4</v>
      </c>
      <c r="AD328" s="16"/>
      <c r="AE328" s="666"/>
      <c r="AF328" s="667"/>
      <c r="AG328" s="667"/>
      <c r="AH328" s="668"/>
      <c r="AI328" s="17" t="s">
        <v>4</v>
      </c>
      <c r="AJ328" s="60"/>
      <c r="AK328" s="666"/>
      <c r="AL328" s="667"/>
      <c r="AM328" s="667"/>
      <c r="AN328" s="668"/>
      <c r="AO328" s="43" t="s">
        <v>4</v>
      </c>
      <c r="AR328" s="225" t="s">
        <v>4955</v>
      </c>
      <c r="AV328" s="225">
        <f>IF(AND(BA186+BA238&gt;0,SUM(BF328:BH328)&gt;0),1,0)</f>
        <v>0</v>
      </c>
      <c r="BA328" s="188">
        <f>IF(AND(G328&lt;&gt;"",SUM(BK328:BP328)&gt;0),1,IF(G328&lt;&gt;"",2,3))</f>
        <v>3</v>
      </c>
      <c r="BB328" s="188">
        <f>IF(AND(S328&lt;&gt;"",SUM(BQ328:BV328)&gt;0),1,IF(S328&lt;&gt;"",2,3))</f>
        <v>3</v>
      </c>
      <c r="BC328" s="188">
        <f>IF(AND(AE328&lt;&gt;"",SUM(BW328:CB328)&gt;0),1,IF(AE328&lt;&gt;"",2,3))</f>
        <v>3</v>
      </c>
      <c r="BF328" s="188">
        <f>IF(BA328=3,1,0)</f>
        <v>1</v>
      </c>
      <c r="BG328" s="188">
        <f>IF(BB328=3,1,0)</f>
        <v>1</v>
      </c>
      <c r="BH328" s="188">
        <f>IF(BC328=3,1,0)</f>
        <v>1</v>
      </c>
      <c r="CO328" s="203"/>
    </row>
    <row r="329" spans="6:93" ht="4.5" customHeight="1">
      <c r="F329" s="44"/>
      <c r="G329" s="45"/>
      <c r="H329" s="45"/>
      <c r="I329" s="45"/>
      <c r="J329" s="45"/>
      <c r="K329" s="45"/>
      <c r="L329" s="107"/>
      <c r="M329" s="45"/>
      <c r="N329" s="45"/>
      <c r="O329" s="45"/>
      <c r="P329" s="45"/>
      <c r="Q329" s="47"/>
      <c r="R329" s="44"/>
      <c r="S329" s="45"/>
      <c r="T329" s="45"/>
      <c r="U329" s="45"/>
      <c r="V329" s="45"/>
      <c r="W329" s="45"/>
      <c r="X329" s="107"/>
      <c r="Y329" s="45"/>
      <c r="Z329" s="45"/>
      <c r="AA329" s="45"/>
      <c r="AB329" s="45"/>
      <c r="AC329" s="47"/>
      <c r="AD329" s="45"/>
      <c r="AE329" s="45"/>
      <c r="AF329" s="45"/>
      <c r="AG329" s="45"/>
      <c r="AH329" s="45"/>
      <c r="AI329" s="45"/>
      <c r="AJ329" s="107"/>
      <c r="AK329" s="45"/>
      <c r="AL329" s="45"/>
      <c r="AM329" s="45"/>
      <c r="AN329" s="45"/>
      <c r="AO329" s="47"/>
      <c r="CO329" s="203"/>
    </row>
    <row r="330" spans="36:93" ht="12.75" customHeight="1">
      <c r="AJ330" s="7" t="s">
        <v>4691</v>
      </c>
      <c r="BA330" s="188">
        <f>IF(AND(M328&lt;&gt;"",SUM(BK328:BP328)&gt;0),1,IF(M328&lt;&gt;"",2,3))</f>
        <v>3</v>
      </c>
      <c r="BB330" s="188">
        <f>IF(AND(Y328&lt;&gt;"",SUM(BQ328:BV328)&gt;0),1,IF(Y328&lt;&gt;"",2,3))</f>
        <v>3</v>
      </c>
      <c r="BC330" s="188">
        <f>IF(AND(AK328&lt;&gt;"",SUM(BW328:CB328)&gt;0),1,IF(AK328&lt;&gt;"",2,3))</f>
        <v>3</v>
      </c>
      <c r="BF330" s="188">
        <f>IF(BA330=3,1,0)</f>
        <v>1</v>
      </c>
      <c r="BG330" s="188">
        <f>IF(BB330=3,1,0)</f>
        <v>1</v>
      </c>
      <c r="BH330" s="188">
        <f>IF(BC330=3,1,0)</f>
        <v>1</v>
      </c>
      <c r="CO330" s="203"/>
    </row>
    <row r="331" ht="4.5" customHeight="1">
      <c r="CO331" s="203"/>
    </row>
    <row r="332" ht="4.5" customHeight="1" thickBot="1">
      <c r="CO332" s="203"/>
    </row>
    <row r="333" spans="2:94" ht="19.5" customHeight="1" thickBot="1">
      <c r="B333" s="8" t="s">
        <v>4692</v>
      </c>
      <c r="U333" s="659" t="s">
        <v>27</v>
      </c>
      <c r="V333" s="660"/>
      <c r="W333" s="660"/>
      <c r="X333" s="660"/>
      <c r="Y333" s="660"/>
      <c r="Z333" s="660"/>
      <c r="AA333" s="660"/>
      <c r="AB333" s="660"/>
      <c r="AC333" s="660"/>
      <c r="AD333" s="660"/>
      <c r="AE333" s="660"/>
      <c r="AF333" s="660"/>
      <c r="AG333" s="660"/>
      <c r="AH333" s="660"/>
      <c r="AI333" s="660"/>
      <c r="AJ333" s="660"/>
      <c r="AK333" s="660"/>
      <c r="AL333" s="660"/>
      <c r="AM333" s="660"/>
      <c r="AN333" s="660"/>
      <c r="AO333" s="660"/>
      <c r="AP333" s="660"/>
      <c r="AQ333" s="661"/>
      <c r="CO333" s="203"/>
      <c r="CP333" s="307" t="s">
        <v>2300</v>
      </c>
    </row>
    <row r="334" spans="1:157" s="2" customFormat="1" ht="19.5" customHeight="1">
      <c r="A334" s="9"/>
      <c r="B334" s="9"/>
      <c r="C334" s="9" t="s">
        <v>4693</v>
      </c>
      <c r="D334" s="9"/>
      <c r="E334" s="9"/>
      <c r="F334" s="9"/>
      <c r="G334" s="9"/>
      <c r="H334" s="9"/>
      <c r="I334" s="9"/>
      <c r="J334" s="9"/>
      <c r="K334" s="9"/>
      <c r="L334" s="9"/>
      <c r="M334" s="9"/>
      <c r="N334" s="9"/>
      <c r="O334" s="9"/>
      <c r="P334" s="9"/>
      <c r="Q334" s="9"/>
      <c r="R334" s="9"/>
      <c r="S334" s="9"/>
      <c r="T334" s="9"/>
      <c r="U334" s="9"/>
      <c r="V334" s="9"/>
      <c r="W334" s="9"/>
      <c r="Y334" s="9"/>
      <c r="Z334" s="9" t="s">
        <v>4697</v>
      </c>
      <c r="AA334" s="9"/>
      <c r="AB334" s="9"/>
      <c r="AC334" s="9"/>
      <c r="AD334" s="9"/>
      <c r="AE334" s="9"/>
      <c r="AF334" s="9"/>
      <c r="AG334" s="9"/>
      <c r="AH334" s="9"/>
      <c r="AI334" s="9"/>
      <c r="AJ334" s="9"/>
      <c r="AK334" s="9"/>
      <c r="AL334" s="9"/>
      <c r="AM334" s="9"/>
      <c r="AN334" s="9"/>
      <c r="AO334" s="9"/>
      <c r="AP334" s="9"/>
      <c r="AQ334" s="9"/>
      <c r="AR334" s="250"/>
      <c r="AS334" s="250"/>
      <c r="AT334" s="250"/>
      <c r="AU334" s="250"/>
      <c r="AV334" s="250"/>
      <c r="AW334" s="250"/>
      <c r="AX334" s="250"/>
      <c r="AY334" s="250"/>
      <c r="AZ334" s="250"/>
      <c r="BA334" s="249"/>
      <c r="BB334" s="249"/>
      <c r="BC334" s="249"/>
      <c r="BD334" s="249"/>
      <c r="BE334" s="249"/>
      <c r="BF334" s="249"/>
      <c r="BG334" s="249"/>
      <c r="BH334" s="249"/>
      <c r="BI334" s="249"/>
      <c r="BJ334" s="249"/>
      <c r="BK334" s="250"/>
      <c r="BL334" s="250"/>
      <c r="BM334" s="250"/>
      <c r="BN334" s="250"/>
      <c r="BO334" s="250"/>
      <c r="BP334" s="250"/>
      <c r="BQ334" s="250"/>
      <c r="BR334" s="250"/>
      <c r="BS334" s="250"/>
      <c r="BT334" s="250"/>
      <c r="BU334" s="250"/>
      <c r="BV334" s="250"/>
      <c r="BW334" s="250"/>
      <c r="BX334" s="250"/>
      <c r="BY334" s="250"/>
      <c r="BZ334" s="250"/>
      <c r="CA334" s="250"/>
      <c r="CB334" s="250"/>
      <c r="CC334" s="250"/>
      <c r="CD334" s="250"/>
      <c r="CE334" s="250"/>
      <c r="CF334" s="250"/>
      <c r="CG334" s="250"/>
      <c r="CH334" s="250"/>
      <c r="CI334" s="250"/>
      <c r="CJ334" s="250"/>
      <c r="CK334" s="250"/>
      <c r="CL334" s="250"/>
      <c r="CM334" s="250"/>
      <c r="CN334" s="250"/>
      <c r="CO334" s="203"/>
      <c r="CP334" s="226"/>
      <c r="CQ334" s="373" t="s">
        <v>2302</v>
      </c>
      <c r="CR334" s="374"/>
      <c r="CS334" s="397" t="s">
        <v>2301</v>
      </c>
      <c r="CT334" s="397"/>
      <c r="CU334" s="397"/>
      <c r="CV334" s="397"/>
      <c r="CW334" s="397"/>
      <c r="CX334" s="397"/>
      <c r="CY334" s="397"/>
      <c r="CZ334" s="397"/>
      <c r="DA334" s="397"/>
      <c r="DB334" s="397"/>
      <c r="DC334" s="397"/>
      <c r="DD334" s="397"/>
      <c r="DE334" s="397"/>
      <c r="DF334" s="397"/>
      <c r="DG334" s="397"/>
      <c r="DH334" s="397"/>
      <c r="DI334" s="397"/>
      <c r="DJ334" s="397"/>
      <c r="DK334" s="397"/>
      <c r="DL334" s="397"/>
      <c r="DM334" s="397"/>
      <c r="DN334" s="397"/>
      <c r="DO334" s="397"/>
      <c r="DP334" s="398"/>
      <c r="DQ334" s="20"/>
      <c r="DR334" s="20"/>
      <c r="DS334" s="20"/>
      <c r="DT334" s="20"/>
      <c r="DU334" s="20"/>
      <c r="DV334" s="20"/>
      <c r="DW334" s="20"/>
      <c r="DX334" s="20"/>
      <c r="DY334" s="9"/>
      <c r="DZ334" s="9"/>
      <c r="EA334" s="9"/>
      <c r="EB334" s="9"/>
      <c r="EC334" s="9"/>
      <c r="ED334" s="9"/>
      <c r="EE334" s="9"/>
      <c r="EF334" s="9"/>
      <c r="EG334" s="9"/>
      <c r="EH334" s="9"/>
      <c r="EI334" s="9"/>
      <c r="EJ334" s="9"/>
      <c r="EK334" s="9"/>
      <c r="EL334" s="9"/>
      <c r="EM334" s="9"/>
      <c r="EN334" s="9"/>
      <c r="EO334" s="9"/>
      <c r="EP334" s="9"/>
      <c r="EQ334" s="9"/>
      <c r="ER334" s="9"/>
      <c r="ES334" s="9"/>
      <c r="ET334" s="9"/>
      <c r="EU334" s="9"/>
      <c r="EV334" s="9"/>
      <c r="EW334" s="9"/>
      <c r="EX334" s="9"/>
      <c r="EY334" s="9"/>
      <c r="EZ334" s="9"/>
      <c r="FA334" s="9"/>
    </row>
    <row r="335" spans="93:120" ht="4.5" customHeight="1">
      <c r="CO335" s="251"/>
      <c r="CQ335" s="371"/>
      <c r="CR335" s="402"/>
      <c r="CS335" s="399"/>
      <c r="CT335" s="399"/>
      <c r="CU335" s="399"/>
      <c r="CV335" s="399"/>
      <c r="CW335" s="399"/>
      <c r="CX335" s="399"/>
      <c r="CY335" s="399"/>
      <c r="CZ335" s="399"/>
      <c r="DA335" s="399"/>
      <c r="DB335" s="399"/>
      <c r="DC335" s="399"/>
      <c r="DD335" s="399"/>
      <c r="DE335" s="399"/>
      <c r="DF335" s="399"/>
      <c r="DG335" s="399"/>
      <c r="DH335" s="399"/>
      <c r="DI335" s="399"/>
      <c r="DJ335" s="399"/>
      <c r="DK335" s="399"/>
      <c r="DL335" s="399"/>
      <c r="DM335" s="399"/>
      <c r="DN335" s="399"/>
      <c r="DO335" s="399"/>
      <c r="DP335" s="400"/>
    </row>
    <row r="336" spans="15:120" ht="14.25" customHeight="1">
      <c r="O336" s="681" t="s">
        <v>4696</v>
      </c>
      <c r="P336" s="682"/>
      <c r="Q336" s="682"/>
      <c r="R336" s="682"/>
      <c r="S336" s="682"/>
      <c r="T336" s="683"/>
      <c r="AK336" s="550" t="s">
        <v>4696</v>
      </c>
      <c r="AL336" s="551"/>
      <c r="AM336" s="551"/>
      <c r="AN336" s="551"/>
      <c r="AO336" s="551"/>
      <c r="AP336" s="552"/>
      <c r="BK336" s="225" t="s">
        <v>3105</v>
      </c>
      <c r="BL336" s="225" t="s">
        <v>3106</v>
      </c>
      <c r="BM336" s="225" t="s">
        <v>25</v>
      </c>
      <c r="BQ336" s="225" t="s">
        <v>1623</v>
      </c>
      <c r="BR336" s="225" t="s">
        <v>26</v>
      </c>
      <c r="CO336" s="203"/>
      <c r="CQ336" s="371"/>
      <c r="CR336" s="402"/>
      <c r="CS336" s="399"/>
      <c r="CT336" s="399"/>
      <c r="CU336" s="399"/>
      <c r="CV336" s="399"/>
      <c r="CW336" s="399"/>
      <c r="CX336" s="399"/>
      <c r="CY336" s="399"/>
      <c r="CZ336" s="399"/>
      <c r="DA336" s="399"/>
      <c r="DB336" s="399"/>
      <c r="DC336" s="399"/>
      <c r="DD336" s="399"/>
      <c r="DE336" s="399"/>
      <c r="DF336" s="399"/>
      <c r="DG336" s="399"/>
      <c r="DH336" s="399"/>
      <c r="DI336" s="399"/>
      <c r="DJ336" s="399"/>
      <c r="DK336" s="399"/>
      <c r="DL336" s="399"/>
      <c r="DM336" s="399"/>
      <c r="DN336" s="399"/>
      <c r="DO336" s="399"/>
      <c r="DP336" s="400"/>
    </row>
    <row r="337" spans="6:120" ht="4.5" customHeight="1" thickBot="1">
      <c r="F337" s="159"/>
      <c r="G337" s="139"/>
      <c r="H337" s="139"/>
      <c r="I337" s="139"/>
      <c r="J337" s="139"/>
      <c r="K337" s="139"/>
      <c r="L337" s="139"/>
      <c r="M337" s="139"/>
      <c r="N337" s="139"/>
      <c r="O337" s="159"/>
      <c r="P337" s="139"/>
      <c r="Q337" s="139"/>
      <c r="R337" s="139"/>
      <c r="S337" s="139"/>
      <c r="T337" s="136"/>
      <c r="Z337" s="16"/>
      <c r="AA337" s="159"/>
      <c r="AB337" s="139"/>
      <c r="AC337" s="139"/>
      <c r="AD337" s="139"/>
      <c r="AE337" s="139"/>
      <c r="AF337" s="139"/>
      <c r="AG337" s="139"/>
      <c r="AH337" s="139"/>
      <c r="AI337" s="139"/>
      <c r="AJ337" s="139"/>
      <c r="AK337" s="159"/>
      <c r="AL337" s="139"/>
      <c r="AM337" s="139"/>
      <c r="AN337" s="139"/>
      <c r="AO337" s="139"/>
      <c r="AP337" s="136"/>
      <c r="CO337" s="203"/>
      <c r="CQ337" s="371"/>
      <c r="CR337" s="402"/>
      <c r="CS337" s="399"/>
      <c r="CT337" s="399"/>
      <c r="CU337" s="399"/>
      <c r="CV337" s="399"/>
      <c r="CW337" s="399"/>
      <c r="CX337" s="399"/>
      <c r="CY337" s="399"/>
      <c r="CZ337" s="399"/>
      <c r="DA337" s="399"/>
      <c r="DB337" s="399"/>
      <c r="DC337" s="399"/>
      <c r="DD337" s="399"/>
      <c r="DE337" s="399"/>
      <c r="DF337" s="399"/>
      <c r="DG337" s="399"/>
      <c r="DH337" s="399"/>
      <c r="DI337" s="399"/>
      <c r="DJ337" s="399"/>
      <c r="DK337" s="399"/>
      <c r="DL337" s="399"/>
      <c r="DM337" s="399"/>
      <c r="DN337" s="399"/>
      <c r="DO337" s="399"/>
      <c r="DP337" s="400"/>
    </row>
    <row r="338" spans="6:120" ht="19.5" customHeight="1">
      <c r="F338" s="163"/>
      <c r="G338" s="558" t="s">
        <v>4695</v>
      </c>
      <c r="H338" s="558"/>
      <c r="I338" s="558"/>
      <c r="J338" s="558"/>
      <c r="K338" s="558"/>
      <c r="L338" s="558"/>
      <c r="M338" s="558"/>
      <c r="N338" s="559"/>
      <c r="O338" s="41"/>
      <c r="P338" s="666"/>
      <c r="Q338" s="667"/>
      <c r="R338" s="667"/>
      <c r="S338" s="668"/>
      <c r="T338" s="43" t="s">
        <v>4</v>
      </c>
      <c r="Z338" s="16"/>
      <c r="AA338" s="41"/>
      <c r="AB338" s="558" t="s">
        <v>4698</v>
      </c>
      <c r="AC338" s="558"/>
      <c r="AD338" s="558"/>
      <c r="AE338" s="558"/>
      <c r="AF338" s="558"/>
      <c r="AG338" s="558"/>
      <c r="AH338" s="558"/>
      <c r="AI338" s="558"/>
      <c r="AJ338" s="559"/>
      <c r="AK338" s="41"/>
      <c r="AL338" s="666"/>
      <c r="AM338" s="667"/>
      <c r="AN338" s="667"/>
      <c r="AO338" s="668"/>
      <c r="AP338" s="43" t="s">
        <v>4</v>
      </c>
      <c r="BA338" s="188">
        <f>IF(AND(BF338=0,SUM(BK338:BP338)&gt;0),1,IF(BF338=0,2,""))</f>
      </c>
      <c r="BB338" s="188">
        <f>IF(AND(BG338=0,SUM(BQ338:BV338)&gt;0),1,IF(BG338=0,2,""))</f>
      </c>
      <c r="BF338" s="188">
        <f>IF(P338="",1,0)</f>
        <v>1</v>
      </c>
      <c r="BG338" s="188">
        <f>IF(AL338="",1,0)</f>
        <v>1</v>
      </c>
      <c r="BK338" s="225">
        <f>IF(AND(BF338=0,P338=0),1,0)</f>
        <v>0</v>
      </c>
      <c r="BL338" s="225">
        <f>BK341</f>
        <v>0</v>
      </c>
      <c r="BM338" s="225">
        <f>IF(AND(BF338+BG338=0,P338&lt;AL338),1,0)</f>
        <v>0</v>
      </c>
      <c r="BQ338" s="225">
        <f>IF(AND(BG338=0,AL338&lt;AL341),1,0)</f>
        <v>0</v>
      </c>
      <c r="BR338" s="225">
        <f>BM338</f>
        <v>0</v>
      </c>
      <c r="CO338" s="203"/>
      <c r="CQ338" s="371"/>
      <c r="CR338" s="402"/>
      <c r="CS338" s="399"/>
      <c r="CT338" s="399"/>
      <c r="CU338" s="399"/>
      <c r="CV338" s="399"/>
      <c r="CW338" s="399"/>
      <c r="CX338" s="399"/>
      <c r="CY338" s="399"/>
      <c r="CZ338" s="399"/>
      <c r="DA338" s="399"/>
      <c r="DB338" s="399"/>
      <c r="DC338" s="399"/>
      <c r="DD338" s="399"/>
      <c r="DE338" s="399"/>
      <c r="DF338" s="399"/>
      <c r="DG338" s="399"/>
      <c r="DH338" s="399"/>
      <c r="DI338" s="399"/>
      <c r="DJ338" s="399"/>
      <c r="DK338" s="399"/>
      <c r="DL338" s="399"/>
      <c r="DM338" s="399"/>
      <c r="DN338" s="399"/>
      <c r="DO338" s="399"/>
      <c r="DP338" s="400"/>
    </row>
    <row r="339" spans="6:120" ht="4.5" customHeight="1">
      <c r="F339" s="41"/>
      <c r="G339" s="16"/>
      <c r="H339" s="16"/>
      <c r="I339" s="16"/>
      <c r="J339" s="16"/>
      <c r="K339" s="16"/>
      <c r="L339" s="16"/>
      <c r="M339" s="16"/>
      <c r="N339" s="16"/>
      <c r="O339" s="41"/>
      <c r="P339" s="16"/>
      <c r="Q339" s="16"/>
      <c r="R339" s="16"/>
      <c r="S339" s="16"/>
      <c r="T339" s="42"/>
      <c r="Z339" s="16"/>
      <c r="AA339" s="41"/>
      <c r="AB339" s="16"/>
      <c r="AC339" s="16"/>
      <c r="AD339" s="16"/>
      <c r="AE339" s="16"/>
      <c r="AF339" s="16"/>
      <c r="AG339" s="16"/>
      <c r="AH339" s="16"/>
      <c r="AI339" s="16"/>
      <c r="AJ339" s="16"/>
      <c r="AK339" s="41"/>
      <c r="AL339" s="16"/>
      <c r="AM339" s="16"/>
      <c r="AN339" s="16"/>
      <c r="AO339" s="16"/>
      <c r="AP339" s="42"/>
      <c r="CO339" s="203"/>
      <c r="CQ339" s="371"/>
      <c r="CR339" s="402"/>
      <c r="CS339" s="399"/>
      <c r="CT339" s="399"/>
      <c r="CU339" s="399"/>
      <c r="CV339" s="399"/>
      <c r="CW339" s="399"/>
      <c r="CX339" s="399"/>
      <c r="CY339" s="399"/>
      <c r="CZ339" s="399"/>
      <c r="DA339" s="399"/>
      <c r="DB339" s="399"/>
      <c r="DC339" s="399"/>
      <c r="DD339" s="399"/>
      <c r="DE339" s="399"/>
      <c r="DF339" s="399"/>
      <c r="DG339" s="399"/>
      <c r="DH339" s="399"/>
      <c r="DI339" s="399"/>
      <c r="DJ339" s="399"/>
      <c r="DK339" s="399"/>
      <c r="DL339" s="399"/>
      <c r="DM339" s="399"/>
      <c r="DN339" s="399"/>
      <c r="DO339" s="399"/>
      <c r="DP339" s="400"/>
    </row>
    <row r="340" spans="6:120" ht="4.5" customHeight="1" thickBot="1">
      <c r="F340" s="41"/>
      <c r="G340" s="167"/>
      <c r="H340" s="168"/>
      <c r="I340" s="168"/>
      <c r="J340" s="168"/>
      <c r="K340" s="168"/>
      <c r="L340" s="168"/>
      <c r="M340" s="168"/>
      <c r="N340" s="168"/>
      <c r="O340" s="169"/>
      <c r="P340" s="168"/>
      <c r="Q340" s="168"/>
      <c r="R340" s="168"/>
      <c r="S340" s="168"/>
      <c r="T340" s="170"/>
      <c r="Z340" s="16"/>
      <c r="AA340" s="41"/>
      <c r="AB340" s="167"/>
      <c r="AC340" s="168"/>
      <c r="AD340" s="168"/>
      <c r="AE340" s="168"/>
      <c r="AF340" s="168"/>
      <c r="AG340" s="168"/>
      <c r="AH340" s="168"/>
      <c r="AI340" s="168"/>
      <c r="AJ340" s="168"/>
      <c r="AK340" s="169"/>
      <c r="AL340" s="168"/>
      <c r="AM340" s="168"/>
      <c r="AN340" s="168"/>
      <c r="AO340" s="168"/>
      <c r="AP340" s="170"/>
      <c r="BK340" s="225" t="s">
        <v>3106</v>
      </c>
      <c r="BL340" s="225" t="s">
        <v>25</v>
      </c>
      <c r="BQ340" s="225" t="s">
        <v>1623</v>
      </c>
      <c r="BR340" s="225" t="s">
        <v>26</v>
      </c>
      <c r="CO340" s="203"/>
      <c r="CP340" s="252"/>
      <c r="CQ340" s="403"/>
      <c r="CR340" s="404"/>
      <c r="CS340" s="401"/>
      <c r="CT340" s="401"/>
      <c r="CU340" s="401"/>
      <c r="CV340" s="401"/>
      <c r="CW340" s="401"/>
      <c r="CX340" s="401"/>
      <c r="CY340" s="401"/>
      <c r="CZ340" s="401"/>
      <c r="DA340" s="401"/>
      <c r="DB340" s="401"/>
      <c r="DC340" s="401"/>
      <c r="DD340" s="401"/>
      <c r="DE340" s="401"/>
      <c r="DF340" s="401"/>
      <c r="DG340" s="401"/>
      <c r="DH340" s="401"/>
      <c r="DI340" s="401"/>
      <c r="DJ340" s="401"/>
      <c r="DK340" s="401"/>
      <c r="DL340" s="401"/>
      <c r="DM340" s="401"/>
      <c r="DN340" s="401"/>
      <c r="DO340" s="401"/>
      <c r="DP340" s="372"/>
    </row>
    <row r="341" spans="6:120" ht="19.5" customHeight="1">
      <c r="F341" s="163"/>
      <c r="G341" s="680" t="s">
        <v>4694</v>
      </c>
      <c r="H341" s="558"/>
      <c r="I341" s="558"/>
      <c r="J341" s="558"/>
      <c r="K341" s="558"/>
      <c r="L341" s="558"/>
      <c r="M341" s="558"/>
      <c r="N341" s="559"/>
      <c r="O341" s="41"/>
      <c r="P341" s="666"/>
      <c r="Q341" s="667"/>
      <c r="R341" s="667"/>
      <c r="S341" s="668"/>
      <c r="T341" s="43" t="s">
        <v>4</v>
      </c>
      <c r="Z341" s="16"/>
      <c r="AA341" s="41"/>
      <c r="AB341" s="680" t="s">
        <v>4699</v>
      </c>
      <c r="AC341" s="558"/>
      <c r="AD341" s="558"/>
      <c r="AE341" s="558"/>
      <c r="AF341" s="558"/>
      <c r="AG341" s="558"/>
      <c r="AH341" s="558"/>
      <c r="AI341" s="558"/>
      <c r="AJ341" s="559"/>
      <c r="AK341" s="41"/>
      <c r="AL341" s="666"/>
      <c r="AM341" s="667"/>
      <c r="AN341" s="667"/>
      <c r="AO341" s="668"/>
      <c r="AP341" s="43" t="s">
        <v>4</v>
      </c>
      <c r="BA341" s="188">
        <f>IF(AND(BF341=0,SUM(BK341:BP341)&gt;0),1,IF(BF341=0,2,""))</f>
      </c>
      <c r="BB341" s="188">
        <f>IF(AND(BG341=0,SUM(BQ341:BV341)&gt;0),1,IF(BG341=0,2,""))</f>
      </c>
      <c r="BF341" s="188">
        <f>IF(P341="",1,0)</f>
        <v>1</v>
      </c>
      <c r="BG341" s="188">
        <f>IF(AL341="",1,0)</f>
        <v>1</v>
      </c>
      <c r="BK341" s="225">
        <f>IF(AND(BF341+BF338=0,P341&gt;P338),1,0)</f>
        <v>0</v>
      </c>
      <c r="BL341" s="225">
        <f>IF(AND(BF341+BG341=0,P341&lt;AL341),1,0)</f>
        <v>0</v>
      </c>
      <c r="BQ341" s="225">
        <f>BQ338</f>
        <v>0</v>
      </c>
      <c r="BR341" s="225">
        <f>BL341</f>
        <v>0</v>
      </c>
      <c r="CO341" s="203"/>
      <c r="CQ341" s="252"/>
      <c r="CR341" s="252"/>
      <c r="CS341" s="252"/>
      <c r="CT341" s="252"/>
      <c r="CU341" s="252"/>
      <c r="CV341" s="252"/>
      <c r="CW341" s="252"/>
      <c r="CX341" s="252"/>
      <c r="CY341" s="252"/>
      <c r="CZ341" s="252"/>
      <c r="DA341" s="252"/>
      <c r="DB341" s="252"/>
      <c r="DC341" s="252"/>
      <c r="DD341" s="252"/>
      <c r="DE341" s="252"/>
      <c r="DF341" s="252"/>
      <c r="DG341" s="252"/>
      <c r="DH341" s="252"/>
      <c r="DI341" s="252"/>
      <c r="DJ341" s="252"/>
      <c r="DK341" s="252"/>
      <c r="DL341" s="252"/>
      <c r="DM341" s="252"/>
      <c r="DN341" s="20"/>
      <c r="DO341" s="20"/>
      <c r="DP341" s="20"/>
    </row>
    <row r="342" spans="6:93" ht="4.5" customHeight="1">
      <c r="F342" s="44"/>
      <c r="G342" s="107"/>
      <c r="H342" s="45"/>
      <c r="I342" s="45"/>
      <c r="J342" s="45"/>
      <c r="K342" s="45"/>
      <c r="L342" s="45"/>
      <c r="M342" s="45"/>
      <c r="N342" s="45"/>
      <c r="O342" s="44"/>
      <c r="P342" s="45"/>
      <c r="Q342" s="164"/>
      <c r="R342" s="45"/>
      <c r="S342" s="45"/>
      <c r="T342" s="47"/>
      <c r="Z342" s="16"/>
      <c r="AA342" s="44"/>
      <c r="AB342" s="107"/>
      <c r="AC342" s="45"/>
      <c r="AD342" s="45"/>
      <c r="AE342" s="45"/>
      <c r="AF342" s="45"/>
      <c r="AG342" s="45"/>
      <c r="AH342" s="45"/>
      <c r="AI342" s="45"/>
      <c r="AJ342" s="45"/>
      <c r="AK342" s="44"/>
      <c r="AL342" s="45"/>
      <c r="AM342" s="164"/>
      <c r="AN342" s="45"/>
      <c r="AO342" s="45"/>
      <c r="AP342" s="47"/>
      <c r="CO342" s="203"/>
    </row>
    <row r="343" spans="26:93" ht="19.5" customHeight="1">
      <c r="Z343" s="16"/>
      <c r="CO343" s="203"/>
    </row>
    <row r="344" spans="1:157" s="2" customFormat="1" ht="19.5" customHeight="1">
      <c r="A344" s="9"/>
      <c r="B344" s="9"/>
      <c r="C344" s="9" t="s">
        <v>4700</v>
      </c>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R344" s="272"/>
      <c r="AS344" s="272"/>
      <c r="AT344" s="272"/>
      <c r="AU344" s="272"/>
      <c r="AV344" s="272"/>
      <c r="AW344" s="272"/>
      <c r="AX344" s="272"/>
      <c r="AY344" s="272"/>
      <c r="AZ344" s="272"/>
      <c r="BA344" s="249"/>
      <c r="BB344" s="249"/>
      <c r="BC344" s="249"/>
      <c r="BD344" s="249"/>
      <c r="BE344" s="249"/>
      <c r="BF344" s="249"/>
      <c r="BG344" s="249"/>
      <c r="BH344" s="249"/>
      <c r="BI344" s="249"/>
      <c r="BJ344" s="249"/>
      <c r="BK344" s="250"/>
      <c r="BL344" s="250"/>
      <c r="BM344" s="250"/>
      <c r="BN344" s="250"/>
      <c r="BO344" s="250"/>
      <c r="BP344" s="250"/>
      <c r="BQ344" s="250"/>
      <c r="BR344" s="250"/>
      <c r="BS344" s="250"/>
      <c r="BT344" s="250"/>
      <c r="BU344" s="250"/>
      <c r="BV344" s="250"/>
      <c r="BW344" s="250"/>
      <c r="BX344" s="250"/>
      <c r="BY344" s="250"/>
      <c r="BZ344" s="250"/>
      <c r="CA344" s="250"/>
      <c r="CB344" s="250"/>
      <c r="CC344" s="250"/>
      <c r="CD344" s="250"/>
      <c r="CE344" s="250"/>
      <c r="CF344" s="250"/>
      <c r="CG344" s="250"/>
      <c r="CH344" s="250"/>
      <c r="CI344" s="250"/>
      <c r="CJ344" s="250"/>
      <c r="CK344" s="250"/>
      <c r="CL344" s="250"/>
      <c r="CM344" s="250"/>
      <c r="CN344" s="250"/>
      <c r="CO344" s="203"/>
      <c r="CP344" s="226"/>
      <c r="CQ344" s="226"/>
      <c r="CR344" s="226"/>
      <c r="CS344" s="226"/>
      <c r="CT344" s="226"/>
      <c r="CU344" s="226"/>
      <c r="CV344" s="226"/>
      <c r="CW344" s="226"/>
      <c r="CX344" s="226"/>
      <c r="CY344" s="226"/>
      <c r="CZ344" s="226"/>
      <c r="DA344" s="226"/>
      <c r="DB344" s="226"/>
      <c r="DC344" s="226"/>
      <c r="DD344" s="226"/>
      <c r="DE344" s="226"/>
      <c r="DF344" s="226"/>
      <c r="DG344" s="226"/>
      <c r="DH344" s="226"/>
      <c r="DI344" s="226"/>
      <c r="DJ344" s="226"/>
      <c r="DK344" s="226"/>
      <c r="DL344" s="226"/>
      <c r="DM344" s="226"/>
      <c r="DN344" s="135"/>
      <c r="DO344" s="135"/>
      <c r="DP344" s="135"/>
      <c r="DQ344" s="20"/>
      <c r="DR344" s="20"/>
      <c r="DS344" s="20"/>
      <c r="DT344" s="20"/>
      <c r="DU344" s="20"/>
      <c r="DV344" s="20"/>
      <c r="DW344" s="20"/>
      <c r="DX344" s="20"/>
      <c r="DY344" s="9"/>
      <c r="DZ344" s="9"/>
      <c r="EA344" s="9"/>
      <c r="EB344" s="9"/>
      <c r="EC344" s="9"/>
      <c r="ED344" s="9"/>
      <c r="EE344" s="9"/>
      <c r="EF344" s="9"/>
      <c r="EG344" s="9"/>
      <c r="EH344" s="9"/>
      <c r="EI344" s="9"/>
      <c r="EJ344" s="9"/>
      <c r="EK344" s="9"/>
      <c r="EL344" s="9"/>
      <c r="EM344" s="9"/>
      <c r="EN344" s="9"/>
      <c r="EO344" s="9"/>
      <c r="EP344" s="9"/>
      <c r="EQ344" s="9"/>
      <c r="ER344" s="9"/>
      <c r="ES344" s="9"/>
      <c r="ET344" s="9"/>
      <c r="EU344" s="9"/>
      <c r="EV344" s="9"/>
      <c r="EW344" s="9"/>
      <c r="EX344" s="9"/>
      <c r="EY344" s="9"/>
      <c r="EZ344" s="9"/>
      <c r="FA344" s="9"/>
    </row>
    <row r="345" spans="93:113" ht="4.5" customHeight="1">
      <c r="CO345" s="251"/>
      <c r="CQ345" s="234"/>
      <c r="CR345" s="234"/>
      <c r="CS345" s="234"/>
      <c r="CT345" s="234"/>
      <c r="CU345" s="234"/>
      <c r="CV345" s="234"/>
      <c r="CW345" s="234"/>
      <c r="CX345" s="234"/>
      <c r="CY345" s="234"/>
      <c r="CZ345" s="234"/>
      <c r="DA345" s="234"/>
      <c r="DB345" s="234"/>
      <c r="DC345" s="234"/>
      <c r="DD345" s="234"/>
      <c r="DE345" s="234"/>
      <c r="DF345" s="234"/>
      <c r="DG345" s="234"/>
      <c r="DH345" s="234"/>
      <c r="DI345" s="234"/>
    </row>
    <row r="346" spans="15:113" ht="23.25" customHeight="1">
      <c r="O346" s="560" t="s">
        <v>4701</v>
      </c>
      <c r="P346" s="561"/>
      <c r="Q346" s="561"/>
      <c r="R346" s="561"/>
      <c r="S346" s="561"/>
      <c r="T346" s="561"/>
      <c r="U346" s="561"/>
      <c r="V346" s="561"/>
      <c r="W346" s="561"/>
      <c r="X346" s="665" t="s">
        <v>4703</v>
      </c>
      <c r="Y346" s="665"/>
      <c r="Z346" s="665"/>
      <c r="AA346" s="665"/>
      <c r="AB346" s="665"/>
      <c r="AC346" s="560" t="s">
        <v>2468</v>
      </c>
      <c r="AD346" s="561"/>
      <c r="AE346" s="561"/>
      <c r="AF346" s="561"/>
      <c r="AG346" s="561"/>
      <c r="AH346" s="561"/>
      <c r="AI346" s="561"/>
      <c r="AJ346" s="561"/>
      <c r="AK346" s="561"/>
      <c r="AL346" s="561"/>
      <c r="AM346" s="561"/>
      <c r="AN346" s="561"/>
      <c r="AO346" s="561"/>
      <c r="AP346" s="562"/>
      <c r="BQ346" s="225" t="s">
        <v>3104</v>
      </c>
      <c r="CO346" s="203"/>
      <c r="CQ346" s="234"/>
      <c r="CR346" s="234"/>
      <c r="CS346" s="234"/>
      <c r="CT346" s="234"/>
      <c r="CU346" s="234"/>
      <c r="CV346" s="234"/>
      <c r="CW346" s="234"/>
      <c r="CX346" s="234"/>
      <c r="CY346" s="234"/>
      <c r="CZ346" s="234"/>
      <c r="DA346" s="234"/>
      <c r="DB346" s="234"/>
      <c r="DC346" s="234"/>
      <c r="DD346" s="234"/>
      <c r="DE346" s="234"/>
      <c r="DF346" s="234"/>
      <c r="DG346" s="234"/>
      <c r="DH346" s="234"/>
      <c r="DI346" s="234"/>
    </row>
    <row r="347" spans="6:113" ht="4.5" customHeight="1" thickBot="1">
      <c r="F347" s="159"/>
      <c r="G347" s="139"/>
      <c r="H347" s="139"/>
      <c r="I347" s="139"/>
      <c r="J347" s="139"/>
      <c r="K347" s="139"/>
      <c r="L347" s="139"/>
      <c r="M347" s="139"/>
      <c r="N347" s="136"/>
      <c r="O347" s="196"/>
      <c r="P347" s="197"/>
      <c r="Q347" s="197"/>
      <c r="R347" s="197"/>
      <c r="S347" s="197"/>
      <c r="T347" s="197"/>
      <c r="U347" s="139"/>
      <c r="V347" s="139"/>
      <c r="W347" s="136"/>
      <c r="X347" s="41"/>
      <c r="Y347" s="16"/>
      <c r="Z347" s="16"/>
      <c r="AA347" s="16"/>
      <c r="AB347" s="42"/>
      <c r="AC347" s="159"/>
      <c r="AD347" s="139"/>
      <c r="AE347" s="139"/>
      <c r="AF347" s="139"/>
      <c r="AG347" s="139"/>
      <c r="AH347" s="139"/>
      <c r="AI347" s="139"/>
      <c r="AJ347" s="139"/>
      <c r="AK347" s="139"/>
      <c r="AL347" s="139"/>
      <c r="CO347" s="203"/>
      <c r="CQ347" s="234"/>
      <c r="CR347" s="234"/>
      <c r="CS347" s="234"/>
      <c r="CT347" s="234"/>
      <c r="CU347" s="234"/>
      <c r="CV347" s="234"/>
      <c r="CW347" s="234"/>
      <c r="CX347" s="234"/>
      <c r="CY347" s="234"/>
      <c r="CZ347" s="234"/>
      <c r="DA347" s="234"/>
      <c r="DB347" s="234"/>
      <c r="DC347" s="234"/>
      <c r="DD347" s="234"/>
      <c r="DE347" s="234"/>
      <c r="DF347" s="234"/>
      <c r="DG347" s="234"/>
      <c r="DH347" s="234"/>
      <c r="DI347" s="234"/>
    </row>
    <row r="348" spans="6:113" ht="19.5" customHeight="1">
      <c r="F348" s="175"/>
      <c r="G348" s="558" t="s">
        <v>4695</v>
      </c>
      <c r="H348" s="558"/>
      <c r="I348" s="558"/>
      <c r="J348" s="558"/>
      <c r="K348" s="558"/>
      <c r="L348" s="558"/>
      <c r="M348" s="558"/>
      <c r="N348" s="559"/>
      <c r="O348" s="165"/>
      <c r="P348" s="195"/>
      <c r="Q348" s="195"/>
      <c r="R348" s="195"/>
      <c r="S348" s="195"/>
      <c r="T348" s="195"/>
      <c r="U348" s="195"/>
      <c r="V348" s="16"/>
      <c r="W348" s="42"/>
      <c r="X348" s="165"/>
      <c r="Y348" s="662"/>
      <c r="Z348" s="663"/>
      <c r="AA348" s="664"/>
      <c r="AB348" s="166" t="s">
        <v>4702</v>
      </c>
      <c r="AC348" s="41"/>
      <c r="AD348" s="16"/>
      <c r="AE348" s="195"/>
      <c r="AF348" s="195"/>
      <c r="AG348" s="195"/>
      <c r="AH348" s="195"/>
      <c r="AI348" s="195"/>
      <c r="AJ348" s="195"/>
      <c r="AK348" s="195"/>
      <c r="AL348" s="10"/>
      <c r="AS348" s="205">
        <v>0</v>
      </c>
      <c r="AT348" s="205">
        <v>0</v>
      </c>
      <c r="BA348" s="188">
        <f>IF(AS348&lt;1,3,2)</f>
        <v>3</v>
      </c>
      <c r="BB348" s="188">
        <f>IF(AND(BF348=0,SUM(BQ348:BV348)&gt;0),1,IF(BF348=1,3,2))</f>
        <v>3</v>
      </c>
      <c r="BC348" s="188">
        <f>IF(AT348&lt;1,3,2)</f>
        <v>3</v>
      </c>
      <c r="BF348" s="188">
        <f>IF(Y348="",1,0)</f>
        <v>1</v>
      </c>
      <c r="BQ348" s="225">
        <f>IF(Y348&lt;15,1,IF(Y348&gt;100,1,0))</f>
        <v>1</v>
      </c>
      <c r="CO348" s="203"/>
      <c r="CQ348" s="234"/>
      <c r="CR348" s="234"/>
      <c r="CS348" s="234"/>
      <c r="CT348" s="234"/>
      <c r="CU348" s="234"/>
      <c r="CV348" s="234"/>
      <c r="CW348" s="234"/>
      <c r="CX348" s="234"/>
      <c r="CY348" s="234"/>
      <c r="CZ348" s="234"/>
      <c r="DA348" s="234"/>
      <c r="DB348" s="234"/>
      <c r="DC348" s="234"/>
      <c r="DD348" s="234"/>
      <c r="DE348" s="234"/>
      <c r="DF348" s="234"/>
      <c r="DG348" s="234"/>
      <c r="DH348" s="234"/>
      <c r="DI348" s="234"/>
    </row>
    <row r="349" spans="6:113" ht="4.5" customHeight="1">
      <c r="F349" s="177"/>
      <c r="G349" s="178"/>
      <c r="H349" s="178"/>
      <c r="I349" s="178"/>
      <c r="J349" s="178"/>
      <c r="K349" s="178"/>
      <c r="L349" s="178"/>
      <c r="M349" s="178"/>
      <c r="N349" s="179"/>
      <c r="O349" s="165"/>
      <c r="P349" s="10"/>
      <c r="Q349" s="10"/>
      <c r="R349" s="10"/>
      <c r="S349" s="10"/>
      <c r="T349" s="10"/>
      <c r="U349" s="16"/>
      <c r="V349" s="16"/>
      <c r="W349" s="42"/>
      <c r="X349" s="41"/>
      <c r="Y349" s="16"/>
      <c r="Z349" s="16"/>
      <c r="AA349" s="16"/>
      <c r="AB349" s="42"/>
      <c r="AC349" s="41"/>
      <c r="AD349" s="16"/>
      <c r="AE349" s="16"/>
      <c r="AF349" s="16"/>
      <c r="AG349" s="16"/>
      <c r="AH349" s="16"/>
      <c r="AI349" s="16"/>
      <c r="AJ349" s="16"/>
      <c r="AK349" s="16"/>
      <c r="AL349" s="16"/>
      <c r="CO349" s="203"/>
      <c r="CQ349" s="234"/>
      <c r="CR349" s="234"/>
      <c r="CS349" s="234"/>
      <c r="CT349" s="234"/>
      <c r="CU349" s="234"/>
      <c r="CV349" s="234"/>
      <c r="CW349" s="234"/>
      <c r="CX349" s="234"/>
      <c r="CY349" s="234"/>
      <c r="CZ349" s="234"/>
      <c r="DA349" s="234"/>
      <c r="DB349" s="234"/>
      <c r="DC349" s="234"/>
      <c r="DD349" s="234"/>
      <c r="DE349" s="234"/>
      <c r="DF349" s="234"/>
      <c r="DG349" s="234"/>
      <c r="DH349" s="234"/>
      <c r="DI349" s="234"/>
    </row>
    <row r="350" spans="6:113" ht="4.5" customHeight="1" thickBot="1">
      <c r="F350" s="175"/>
      <c r="G350" s="174"/>
      <c r="H350" s="174"/>
      <c r="I350" s="174"/>
      <c r="J350" s="174"/>
      <c r="K350" s="174"/>
      <c r="L350" s="174"/>
      <c r="M350" s="174"/>
      <c r="N350" s="176"/>
      <c r="O350" s="41"/>
      <c r="P350" s="16"/>
      <c r="Q350" s="16"/>
      <c r="R350" s="16"/>
      <c r="S350" s="16"/>
      <c r="T350" s="16"/>
      <c r="U350" s="16"/>
      <c r="V350" s="16"/>
      <c r="W350" s="42"/>
      <c r="X350" s="159"/>
      <c r="Y350" s="139"/>
      <c r="Z350" s="139"/>
      <c r="AA350" s="139"/>
      <c r="AB350" s="136"/>
      <c r="AC350" s="41"/>
      <c r="AD350" s="16"/>
      <c r="AE350" s="16"/>
      <c r="AF350" s="16"/>
      <c r="AG350" s="16"/>
      <c r="AH350" s="16"/>
      <c r="AI350" s="16"/>
      <c r="AJ350" s="16"/>
      <c r="AK350" s="16"/>
      <c r="AL350" s="16"/>
      <c r="CO350" s="203"/>
      <c r="CP350" s="252"/>
      <c r="CQ350" s="234"/>
      <c r="CR350" s="234"/>
      <c r="CS350" s="234"/>
      <c r="CT350" s="234"/>
      <c r="CU350" s="234"/>
      <c r="CV350" s="234"/>
      <c r="CW350" s="234"/>
      <c r="CX350" s="234"/>
      <c r="CY350" s="234"/>
      <c r="CZ350" s="234"/>
      <c r="DA350" s="234"/>
      <c r="DB350" s="234"/>
      <c r="DC350" s="234"/>
      <c r="DD350" s="234"/>
      <c r="DE350" s="234"/>
      <c r="DF350" s="234"/>
      <c r="DG350" s="234"/>
      <c r="DH350" s="234"/>
      <c r="DI350" s="234"/>
    </row>
    <row r="351" spans="6:120" ht="19.5" customHeight="1">
      <c r="F351" s="175"/>
      <c r="G351" s="558" t="s">
        <v>3103</v>
      </c>
      <c r="H351" s="558"/>
      <c r="I351" s="558"/>
      <c r="J351" s="558"/>
      <c r="K351" s="558"/>
      <c r="L351" s="558"/>
      <c r="M351" s="558"/>
      <c r="N351" s="559"/>
      <c r="O351" s="41"/>
      <c r="P351" s="195"/>
      <c r="Q351" s="195"/>
      <c r="R351" s="195"/>
      <c r="S351" s="195"/>
      <c r="T351" s="195"/>
      <c r="U351" s="195"/>
      <c r="V351" s="16"/>
      <c r="W351" s="42"/>
      <c r="X351" s="165"/>
      <c r="Y351" s="662"/>
      <c r="Z351" s="663"/>
      <c r="AA351" s="664"/>
      <c r="AB351" s="166" t="s">
        <v>4702</v>
      </c>
      <c r="AC351" s="41"/>
      <c r="AD351" s="16"/>
      <c r="AE351" s="195"/>
      <c r="AF351" s="195"/>
      <c r="AG351" s="195"/>
      <c r="AH351" s="195"/>
      <c r="AI351" s="195"/>
      <c r="AJ351" s="195"/>
      <c r="AK351" s="195"/>
      <c r="AL351" s="10"/>
      <c r="AS351" s="205">
        <v>0</v>
      </c>
      <c r="AT351" s="205">
        <v>0</v>
      </c>
      <c r="BA351" s="188">
        <f>IF(AS351&lt;1,3,2)</f>
        <v>3</v>
      </c>
      <c r="BB351" s="188">
        <f>IF(AND(BF351=0,SUM(BQ351:BV351)&gt;0),1,IF(BF351=1,3,2))</f>
        <v>3</v>
      </c>
      <c r="BC351" s="188">
        <f>IF(AT351&lt;1,3,2)</f>
        <v>3</v>
      </c>
      <c r="BF351" s="188">
        <f>IF(Y351="",1,0)</f>
        <v>1</v>
      </c>
      <c r="BQ351" s="225">
        <f>IF(Y351&lt;15,1,IF(Y351&gt;100,1,0))</f>
        <v>1</v>
      </c>
      <c r="CO351" s="203"/>
      <c r="CQ351" s="252"/>
      <c r="CR351" s="252"/>
      <c r="CS351" s="252"/>
      <c r="CT351" s="252"/>
      <c r="CU351" s="252"/>
      <c r="CV351" s="252"/>
      <c r="CW351" s="252"/>
      <c r="CX351" s="252"/>
      <c r="CY351" s="252"/>
      <c r="CZ351" s="252"/>
      <c r="DA351" s="252"/>
      <c r="DB351" s="252"/>
      <c r="DC351" s="252"/>
      <c r="DD351" s="252"/>
      <c r="DE351" s="252"/>
      <c r="DF351" s="252"/>
      <c r="DG351" s="252"/>
      <c r="DH351" s="252"/>
      <c r="DI351" s="252"/>
      <c r="DJ351" s="252"/>
      <c r="DK351" s="252"/>
      <c r="DL351" s="252"/>
      <c r="DM351" s="252"/>
      <c r="DN351" s="20"/>
      <c r="DO351" s="20"/>
      <c r="DP351" s="20"/>
    </row>
    <row r="352" spans="6:93" ht="4.5" customHeight="1">
      <c r="F352" s="44"/>
      <c r="G352" s="45"/>
      <c r="H352" s="45"/>
      <c r="I352" s="45"/>
      <c r="J352" s="45"/>
      <c r="K352" s="45"/>
      <c r="L352" s="45"/>
      <c r="M352" s="45"/>
      <c r="N352" s="47"/>
      <c r="O352" s="41"/>
      <c r="P352" s="16"/>
      <c r="Q352" s="16"/>
      <c r="R352" s="16"/>
      <c r="S352" s="16"/>
      <c r="T352" s="18"/>
      <c r="U352" s="16"/>
      <c r="V352" s="16"/>
      <c r="W352" s="42"/>
      <c r="X352" s="44"/>
      <c r="Y352" s="45"/>
      <c r="Z352" s="45"/>
      <c r="AA352" s="45"/>
      <c r="AB352" s="47"/>
      <c r="AC352" s="41"/>
      <c r="AD352" s="16"/>
      <c r="AE352" s="16"/>
      <c r="AF352" s="16"/>
      <c r="AG352" s="16"/>
      <c r="AH352" s="16"/>
      <c r="AI352" s="16"/>
      <c r="AJ352" s="16"/>
      <c r="AK352" s="18"/>
      <c r="AL352" s="16"/>
      <c r="CO352" s="203"/>
    </row>
    <row r="353" ht="19.5" customHeight="1">
      <c r="CO353" s="203"/>
    </row>
    <row r="354" spans="1:157" s="4" customFormat="1" ht="15" customHeight="1">
      <c r="A354" s="324">
        <f>IF($J$41="選択してください","","("&amp;$J$44&amp;" "&amp;$J$41&amp;")")</f>
      </c>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379" t="s">
        <v>1848</v>
      </c>
      <c r="AN354" s="380"/>
      <c r="AO354" s="380"/>
      <c r="AP354" s="380"/>
      <c r="AQ354" s="381"/>
      <c r="AR354" s="228"/>
      <c r="AS354" s="228"/>
      <c r="AT354" s="228"/>
      <c r="AU354" s="228"/>
      <c r="AV354" s="228"/>
      <c r="AW354" s="228"/>
      <c r="AX354" s="228"/>
      <c r="AY354" s="228"/>
      <c r="AZ354" s="228"/>
      <c r="BA354" s="227"/>
      <c r="BB354" s="227"/>
      <c r="BC354" s="227"/>
      <c r="BD354" s="227"/>
      <c r="BE354" s="227"/>
      <c r="BF354" s="227"/>
      <c r="BG354" s="227"/>
      <c r="BH354" s="227"/>
      <c r="BI354" s="227"/>
      <c r="BJ354" s="227"/>
      <c r="BK354" s="228"/>
      <c r="BL354" s="228"/>
      <c r="BM354" s="228"/>
      <c r="BN354" s="228"/>
      <c r="BO354" s="228"/>
      <c r="BP354" s="228"/>
      <c r="BQ354" s="228"/>
      <c r="BR354" s="228"/>
      <c r="BS354" s="228"/>
      <c r="BT354" s="228"/>
      <c r="BU354" s="228"/>
      <c r="BV354" s="228"/>
      <c r="BW354" s="228"/>
      <c r="BX354" s="228"/>
      <c r="BY354" s="228"/>
      <c r="BZ354" s="228"/>
      <c r="CA354" s="228"/>
      <c r="CB354" s="228"/>
      <c r="CC354" s="228"/>
      <c r="CD354" s="228"/>
      <c r="CE354" s="228"/>
      <c r="CF354" s="228"/>
      <c r="CG354" s="228"/>
      <c r="CH354" s="228"/>
      <c r="CI354" s="228"/>
      <c r="CJ354" s="228"/>
      <c r="CK354" s="228"/>
      <c r="CL354" s="228"/>
      <c r="CM354" s="228"/>
      <c r="CN354" s="228"/>
      <c r="CO354" s="203"/>
      <c r="CP354" s="226"/>
      <c r="CQ354" s="226"/>
      <c r="CR354" s="226"/>
      <c r="CS354" s="226"/>
      <c r="CT354" s="226"/>
      <c r="CU354" s="226"/>
      <c r="CV354" s="226"/>
      <c r="CW354" s="226"/>
      <c r="CX354" s="226"/>
      <c r="CY354" s="226"/>
      <c r="CZ354" s="226"/>
      <c r="DA354" s="226"/>
      <c r="DB354" s="226"/>
      <c r="DC354" s="226"/>
      <c r="DD354" s="226"/>
      <c r="DE354" s="226"/>
      <c r="DF354" s="226"/>
      <c r="DG354" s="226"/>
      <c r="DH354" s="226"/>
      <c r="DI354" s="226"/>
      <c r="DJ354" s="226"/>
      <c r="DK354" s="226"/>
      <c r="DL354" s="226"/>
      <c r="DM354" s="226"/>
      <c r="DN354" s="135"/>
      <c r="DO354" s="135"/>
      <c r="DP354" s="135"/>
      <c r="DQ354" s="104"/>
      <c r="DR354" s="104"/>
      <c r="DS354" s="104"/>
      <c r="DT354" s="104"/>
      <c r="DU354" s="104"/>
      <c r="DV354" s="104"/>
      <c r="DW354" s="104"/>
      <c r="DX354" s="104"/>
      <c r="DY354" s="16"/>
      <c r="DZ354" s="16"/>
      <c r="EA354" s="16"/>
      <c r="EB354" s="16"/>
      <c r="EC354" s="16"/>
      <c r="ED354" s="16"/>
      <c r="EE354" s="16"/>
      <c r="EF354" s="16"/>
      <c r="EG354" s="16"/>
      <c r="EH354" s="16"/>
      <c r="EI354" s="16"/>
      <c r="EJ354" s="16"/>
      <c r="EK354" s="16"/>
      <c r="EL354" s="16"/>
      <c r="EM354" s="16"/>
      <c r="EN354" s="16"/>
      <c r="EO354" s="16"/>
      <c r="EP354" s="16"/>
      <c r="EQ354" s="16"/>
      <c r="ER354" s="16"/>
      <c r="ES354" s="16"/>
      <c r="ET354" s="16"/>
      <c r="EU354" s="16"/>
      <c r="EV354" s="16"/>
      <c r="EW354" s="16"/>
      <c r="EX354" s="16"/>
      <c r="EY354" s="16"/>
      <c r="EZ354" s="16"/>
      <c r="FA354" s="16"/>
    </row>
    <row r="355" spans="1:93" ht="19.5" customHeight="1">
      <c r="A355" s="16"/>
      <c r="B355" s="16" t="s">
        <v>4332</v>
      </c>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382"/>
      <c r="AN355" s="383"/>
      <c r="AO355" s="383"/>
      <c r="AP355" s="383"/>
      <c r="AQ355" s="384"/>
      <c r="AR355" s="225" t="s">
        <v>5589</v>
      </c>
      <c r="AZ355" s="225">
        <f>COUNTIF(BA361:BE414,3)</f>
        <v>8</v>
      </c>
      <c r="CO355" s="203"/>
    </row>
    <row r="356" spans="1:157" s="5" customFormat="1" ht="19.5" customHeight="1">
      <c r="A356" s="19"/>
      <c r="B356" s="19"/>
      <c r="C356" s="19" t="s">
        <v>4704</v>
      </c>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328"/>
      <c r="AN356" s="328"/>
      <c r="AO356" s="328"/>
      <c r="AP356" s="328"/>
      <c r="AQ356" s="328"/>
      <c r="AR356" s="225" t="s">
        <v>5590</v>
      </c>
      <c r="AS356" s="250"/>
      <c r="AT356" s="250"/>
      <c r="AU356" s="250"/>
      <c r="AV356" s="250"/>
      <c r="AW356" s="272"/>
      <c r="AX356" s="272"/>
      <c r="AY356" s="272"/>
      <c r="AZ356" s="225">
        <f>COUNTIF(BA361:BE414,1)</f>
        <v>0</v>
      </c>
      <c r="BA356" s="252"/>
      <c r="BB356" s="252"/>
      <c r="BC356" s="252"/>
      <c r="BD356" s="252"/>
      <c r="BE356" s="252"/>
      <c r="BF356" s="252"/>
      <c r="BG356" s="252"/>
      <c r="BH356" s="252"/>
      <c r="BI356" s="252"/>
      <c r="BJ356" s="252"/>
      <c r="BK356" s="250"/>
      <c r="BL356" s="250"/>
      <c r="BM356" s="250"/>
      <c r="BN356" s="250"/>
      <c r="BO356" s="250"/>
      <c r="BP356" s="250"/>
      <c r="BQ356" s="250"/>
      <c r="BR356" s="250"/>
      <c r="BS356" s="250"/>
      <c r="BT356" s="250"/>
      <c r="BU356" s="250"/>
      <c r="BV356" s="250"/>
      <c r="BW356" s="250"/>
      <c r="BX356" s="250"/>
      <c r="BY356" s="250"/>
      <c r="BZ356" s="250"/>
      <c r="CA356" s="250"/>
      <c r="CB356" s="250"/>
      <c r="CC356" s="250"/>
      <c r="CD356" s="250"/>
      <c r="CE356" s="250"/>
      <c r="CF356" s="250"/>
      <c r="CG356" s="250"/>
      <c r="CH356" s="250"/>
      <c r="CI356" s="250"/>
      <c r="CJ356" s="250"/>
      <c r="CK356" s="250"/>
      <c r="CL356" s="250"/>
      <c r="CM356" s="250"/>
      <c r="CN356" s="250"/>
      <c r="CO356" s="203"/>
      <c r="CP356" s="226"/>
      <c r="CQ356" s="226"/>
      <c r="CR356" s="226"/>
      <c r="CS356" s="226"/>
      <c r="CT356" s="226"/>
      <c r="CU356" s="226"/>
      <c r="CV356" s="226"/>
      <c r="CW356" s="226"/>
      <c r="CX356" s="226"/>
      <c r="CY356" s="226"/>
      <c r="CZ356" s="226"/>
      <c r="DA356" s="226"/>
      <c r="DB356" s="226"/>
      <c r="DC356" s="226"/>
      <c r="DD356" s="226"/>
      <c r="DE356" s="226"/>
      <c r="DF356" s="226"/>
      <c r="DG356" s="226"/>
      <c r="DH356" s="226"/>
      <c r="DI356" s="226"/>
      <c r="DJ356" s="226"/>
      <c r="DK356" s="226"/>
      <c r="DL356" s="226"/>
      <c r="DM356" s="226"/>
      <c r="DN356" s="135"/>
      <c r="DO356" s="135"/>
      <c r="DP356" s="135"/>
      <c r="DQ356" s="20"/>
      <c r="DR356" s="20"/>
      <c r="DS356" s="20"/>
      <c r="DT356" s="20"/>
      <c r="DU356" s="20"/>
      <c r="DV356" s="20"/>
      <c r="DW356" s="20"/>
      <c r="DX356" s="20"/>
      <c r="DY356" s="20"/>
      <c r="DZ356" s="20"/>
      <c r="EA356" s="20"/>
      <c r="EB356" s="20"/>
      <c r="EC356" s="20"/>
      <c r="ED356" s="20"/>
      <c r="EE356" s="20"/>
      <c r="EF356" s="20"/>
      <c r="EG356" s="20"/>
      <c r="EH356" s="20"/>
      <c r="EI356" s="20"/>
      <c r="EJ356" s="20"/>
      <c r="EK356" s="20"/>
      <c r="EL356" s="20"/>
      <c r="EM356" s="20"/>
      <c r="EN356" s="20"/>
      <c r="EO356" s="20"/>
      <c r="EP356" s="20"/>
      <c r="EQ356" s="20"/>
      <c r="ER356" s="20"/>
      <c r="ES356" s="20"/>
      <c r="ET356" s="20"/>
      <c r="EU356" s="20"/>
      <c r="EV356" s="20"/>
      <c r="EW356" s="20"/>
      <c r="EX356" s="20"/>
      <c r="EY356" s="20"/>
      <c r="EZ356" s="20"/>
      <c r="FA356" s="20"/>
    </row>
    <row r="357" spans="1:157" s="5" customFormat="1" ht="19.5" customHeight="1">
      <c r="A357" s="20"/>
      <c r="B357" s="20"/>
      <c r="C357" s="20"/>
      <c r="D357" s="20" t="s">
        <v>4705</v>
      </c>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50"/>
      <c r="AS357" s="250"/>
      <c r="AT357" s="250"/>
      <c r="AU357" s="250"/>
      <c r="AV357" s="250"/>
      <c r="AW357" s="272"/>
      <c r="AX357" s="272"/>
      <c r="AY357" s="272"/>
      <c r="AZ357" s="272"/>
      <c r="BA357" s="252"/>
      <c r="BB357" s="252"/>
      <c r="BC357" s="252"/>
      <c r="BD357" s="252"/>
      <c r="BE357" s="252"/>
      <c r="BF357" s="252"/>
      <c r="BG357" s="252"/>
      <c r="BH357" s="252"/>
      <c r="BI357" s="252"/>
      <c r="BJ357" s="252"/>
      <c r="BK357" s="250"/>
      <c r="BL357" s="250"/>
      <c r="BM357" s="250"/>
      <c r="BN357" s="250"/>
      <c r="BO357" s="250"/>
      <c r="BP357" s="250"/>
      <c r="BQ357" s="250"/>
      <c r="BR357" s="250"/>
      <c r="BS357" s="250"/>
      <c r="BT357" s="250"/>
      <c r="BU357" s="250"/>
      <c r="BV357" s="250"/>
      <c r="BW357" s="250"/>
      <c r="BX357" s="250"/>
      <c r="BY357" s="250"/>
      <c r="BZ357" s="250"/>
      <c r="CA357" s="250"/>
      <c r="CB357" s="250"/>
      <c r="CC357" s="250"/>
      <c r="CD357" s="250"/>
      <c r="CE357" s="250"/>
      <c r="CF357" s="250"/>
      <c r="CG357" s="250"/>
      <c r="CH357" s="250"/>
      <c r="CI357" s="250"/>
      <c r="CJ357" s="250"/>
      <c r="CK357" s="250"/>
      <c r="CL357" s="250"/>
      <c r="CM357" s="250"/>
      <c r="CN357" s="250"/>
      <c r="CO357" s="253"/>
      <c r="CP357" s="226"/>
      <c r="CQ357" s="226"/>
      <c r="CR357" s="226"/>
      <c r="CS357" s="226"/>
      <c r="CT357" s="226"/>
      <c r="CU357" s="226"/>
      <c r="CV357" s="226"/>
      <c r="CW357" s="226"/>
      <c r="CX357" s="226"/>
      <c r="CY357" s="226"/>
      <c r="CZ357" s="226"/>
      <c r="DA357" s="226"/>
      <c r="DB357" s="226"/>
      <c r="DC357" s="226"/>
      <c r="DD357" s="226"/>
      <c r="DE357" s="226"/>
      <c r="DF357" s="226"/>
      <c r="DG357" s="226"/>
      <c r="DH357" s="226"/>
      <c r="DI357" s="226"/>
      <c r="DJ357" s="226"/>
      <c r="DK357" s="226"/>
      <c r="DL357" s="226"/>
      <c r="DM357" s="226"/>
      <c r="DN357" s="135"/>
      <c r="DO357" s="135"/>
      <c r="DP357" s="135"/>
      <c r="DQ357" s="20"/>
      <c r="DR357" s="20"/>
      <c r="DS357" s="20"/>
      <c r="DT357" s="20"/>
      <c r="DU357" s="20"/>
      <c r="DV357" s="20"/>
      <c r="DW357" s="20"/>
      <c r="DX357" s="20"/>
      <c r="DY357" s="20"/>
      <c r="DZ357" s="20"/>
      <c r="EA357" s="20"/>
      <c r="EB357" s="20"/>
      <c r="EC357" s="20"/>
      <c r="ED357" s="20"/>
      <c r="EE357" s="20"/>
      <c r="EF357" s="20"/>
      <c r="EG357" s="20"/>
      <c r="EH357" s="20"/>
      <c r="EI357" s="20"/>
      <c r="EJ357" s="20"/>
      <c r="EK357" s="20"/>
      <c r="EL357" s="20"/>
      <c r="EM357" s="20"/>
      <c r="EN357" s="20"/>
      <c r="EO357" s="20"/>
      <c r="EP357" s="20"/>
      <c r="EQ357" s="20"/>
      <c r="ER357" s="20"/>
      <c r="ES357" s="20"/>
      <c r="ET357" s="20"/>
      <c r="EU357" s="20"/>
      <c r="EV357" s="20"/>
      <c r="EW357" s="20"/>
      <c r="EX357" s="20"/>
      <c r="EY357" s="20"/>
      <c r="EZ357" s="20"/>
      <c r="FA357" s="20"/>
    </row>
    <row r="358" spans="5:93" ht="27" customHeight="1">
      <c r="E358" s="679" t="s">
        <v>2455</v>
      </c>
      <c r="F358" s="679"/>
      <c r="G358" s="679"/>
      <c r="H358" s="679"/>
      <c r="I358" s="679"/>
      <c r="J358" s="679"/>
      <c r="K358" s="679"/>
      <c r="L358" s="679"/>
      <c r="M358" s="679"/>
      <c r="N358" s="679"/>
      <c r="O358" s="679"/>
      <c r="P358" s="679"/>
      <c r="Q358" s="679"/>
      <c r="R358" s="679"/>
      <c r="S358" s="679"/>
      <c r="T358" s="679"/>
      <c r="U358" s="679"/>
      <c r="V358" s="679"/>
      <c r="W358" s="679"/>
      <c r="X358" s="679"/>
      <c r="Y358" s="679"/>
      <c r="Z358" s="679"/>
      <c r="AA358" s="679"/>
      <c r="AB358" s="679"/>
      <c r="AC358" s="679"/>
      <c r="AD358" s="679"/>
      <c r="AE358" s="679"/>
      <c r="AF358" s="679"/>
      <c r="AG358" s="679"/>
      <c r="AH358" s="679"/>
      <c r="AI358" s="679"/>
      <c r="AJ358" s="679"/>
      <c r="AK358" s="679"/>
      <c r="AL358" s="679"/>
      <c r="AM358" s="679"/>
      <c r="AN358" s="679"/>
      <c r="AO358" s="679"/>
      <c r="AP358" s="679"/>
      <c r="CO358" s="253"/>
    </row>
    <row r="359" ht="4.5" customHeight="1">
      <c r="CO359" s="203"/>
    </row>
    <row r="360" spans="6:94" ht="4.5" customHeight="1">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CO360" s="203"/>
      <c r="CP360" s="229"/>
    </row>
    <row r="361" spans="6:120" ht="19.5" customHeight="1">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N361" s="524">
        <f>IF(AS361&lt;&gt;0,AS361,"")</f>
      </c>
      <c r="AO361" s="525"/>
      <c r="AP361" s="526"/>
      <c r="AS361" s="205">
        <v>0</v>
      </c>
      <c r="BA361" s="188">
        <f>IF(AS361=0,3,"")</f>
        <v>3</v>
      </c>
      <c r="CO361" s="203"/>
      <c r="CQ361" s="229"/>
      <c r="CR361" s="229"/>
      <c r="CS361" s="229"/>
      <c r="CT361" s="229"/>
      <c r="CU361" s="229"/>
      <c r="CV361" s="229"/>
      <c r="CW361" s="229"/>
      <c r="CX361" s="229"/>
      <c r="CY361" s="229"/>
      <c r="CZ361" s="229"/>
      <c r="DA361" s="229"/>
      <c r="DB361" s="229"/>
      <c r="DC361" s="229"/>
      <c r="DD361" s="229"/>
      <c r="DE361" s="229"/>
      <c r="DF361" s="229"/>
      <c r="DG361" s="229"/>
      <c r="DH361" s="229"/>
      <c r="DI361" s="229"/>
      <c r="DJ361" s="229"/>
      <c r="DK361" s="229"/>
      <c r="DL361" s="229"/>
      <c r="DM361" s="229"/>
      <c r="DN361" s="104"/>
      <c r="DO361" s="104"/>
      <c r="DP361" s="104"/>
    </row>
    <row r="362" spans="6:94" ht="4.5" customHeight="1">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CO362" s="203"/>
      <c r="CP362" s="252"/>
    </row>
    <row r="363" spans="93:120" ht="4.5" customHeight="1">
      <c r="CO363" s="203"/>
      <c r="CP363" s="252"/>
      <c r="CQ363" s="252"/>
      <c r="CR363" s="252"/>
      <c r="CS363" s="252"/>
      <c r="CT363" s="252"/>
      <c r="CU363" s="252"/>
      <c r="CV363" s="252"/>
      <c r="CW363" s="252"/>
      <c r="CX363" s="252"/>
      <c r="CY363" s="252"/>
      <c r="CZ363" s="252"/>
      <c r="DA363" s="252"/>
      <c r="DB363" s="252"/>
      <c r="DC363" s="252"/>
      <c r="DD363" s="252"/>
      <c r="DE363" s="252"/>
      <c r="DF363" s="252"/>
      <c r="DG363" s="252"/>
      <c r="DH363" s="252"/>
      <c r="DI363" s="252"/>
      <c r="DJ363" s="252"/>
      <c r="DK363" s="252"/>
      <c r="DL363" s="252"/>
      <c r="DM363" s="252"/>
      <c r="DN363" s="20"/>
      <c r="DO363" s="20"/>
      <c r="DP363" s="20"/>
    </row>
    <row r="364" spans="93:120" ht="4.5" customHeight="1">
      <c r="CO364" s="203"/>
      <c r="CQ364" s="252"/>
      <c r="CR364" s="252"/>
      <c r="CS364" s="252"/>
      <c r="CT364" s="252"/>
      <c r="CU364" s="252"/>
      <c r="CV364" s="252"/>
      <c r="CW364" s="252"/>
      <c r="CX364" s="252"/>
      <c r="CY364" s="252"/>
      <c r="CZ364" s="252"/>
      <c r="DA364" s="252"/>
      <c r="DB364" s="252"/>
      <c r="DC364" s="252"/>
      <c r="DD364" s="252"/>
      <c r="DE364" s="252"/>
      <c r="DF364" s="252"/>
      <c r="DG364" s="252"/>
      <c r="DH364" s="252"/>
      <c r="DI364" s="252"/>
      <c r="DJ364" s="252"/>
      <c r="DK364" s="252"/>
      <c r="DL364" s="252"/>
      <c r="DM364" s="252"/>
      <c r="DN364" s="20"/>
      <c r="DO364" s="20"/>
      <c r="DP364" s="20"/>
    </row>
    <row r="365" spans="1:157" s="5" customFormat="1" ht="19.5" customHeight="1">
      <c r="A365" s="20"/>
      <c r="B365" s="20"/>
      <c r="C365" s="20"/>
      <c r="D365" s="20" t="s">
        <v>4706</v>
      </c>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50"/>
      <c r="AS365" s="250"/>
      <c r="AT365" s="250"/>
      <c r="AU365" s="250"/>
      <c r="AV365" s="250"/>
      <c r="AW365" s="250"/>
      <c r="AX365" s="250"/>
      <c r="AY365" s="250"/>
      <c r="AZ365" s="250"/>
      <c r="BA365" s="252"/>
      <c r="BB365" s="252"/>
      <c r="BC365" s="252"/>
      <c r="BD365" s="252"/>
      <c r="BE365" s="252"/>
      <c r="BF365" s="252"/>
      <c r="BG365" s="252"/>
      <c r="BH365" s="252"/>
      <c r="BI365" s="252"/>
      <c r="BJ365" s="252"/>
      <c r="BK365" s="250"/>
      <c r="BL365" s="250"/>
      <c r="BM365" s="250"/>
      <c r="BN365" s="250"/>
      <c r="BO365" s="250"/>
      <c r="BP365" s="250"/>
      <c r="BQ365" s="250"/>
      <c r="BR365" s="250"/>
      <c r="BS365" s="250"/>
      <c r="BT365" s="250"/>
      <c r="BU365" s="250"/>
      <c r="BV365" s="250"/>
      <c r="BW365" s="250"/>
      <c r="BX365" s="250"/>
      <c r="BY365" s="250"/>
      <c r="BZ365" s="250"/>
      <c r="CA365" s="250"/>
      <c r="CB365" s="250"/>
      <c r="CC365" s="250"/>
      <c r="CD365" s="250"/>
      <c r="CE365" s="250"/>
      <c r="CF365" s="250"/>
      <c r="CG365" s="250"/>
      <c r="CH365" s="250"/>
      <c r="CI365" s="250"/>
      <c r="CJ365" s="250"/>
      <c r="CK365" s="250"/>
      <c r="CL365" s="250"/>
      <c r="CM365" s="250"/>
      <c r="CN365" s="250"/>
      <c r="CO365" s="203"/>
      <c r="CP365" s="226"/>
      <c r="CQ365" s="226"/>
      <c r="CR365" s="226"/>
      <c r="CS365" s="226"/>
      <c r="CT365" s="226"/>
      <c r="CU365" s="226"/>
      <c r="CV365" s="226"/>
      <c r="CW365" s="226"/>
      <c r="CX365" s="226"/>
      <c r="CY365" s="226"/>
      <c r="CZ365" s="226"/>
      <c r="DA365" s="226"/>
      <c r="DB365" s="226"/>
      <c r="DC365" s="226"/>
      <c r="DD365" s="226"/>
      <c r="DE365" s="226"/>
      <c r="DF365" s="226"/>
      <c r="DG365" s="226"/>
      <c r="DH365" s="226"/>
      <c r="DI365" s="226"/>
      <c r="DJ365" s="226"/>
      <c r="DK365" s="226"/>
      <c r="DL365" s="226"/>
      <c r="DM365" s="226"/>
      <c r="DN365" s="135"/>
      <c r="DO365" s="135"/>
      <c r="DP365" s="135"/>
      <c r="DQ365" s="20"/>
      <c r="DR365" s="20"/>
      <c r="DS365" s="20"/>
      <c r="DT365" s="20"/>
      <c r="DU365" s="20"/>
      <c r="DV365" s="20"/>
      <c r="DW365" s="20"/>
      <c r="DX365" s="20"/>
      <c r="DY365" s="20"/>
      <c r="DZ365" s="20"/>
      <c r="EA365" s="20"/>
      <c r="EB365" s="20"/>
      <c r="EC365" s="20"/>
      <c r="ED365" s="20"/>
      <c r="EE365" s="20"/>
      <c r="EF365" s="20"/>
      <c r="EG365" s="20"/>
      <c r="EH365" s="20"/>
      <c r="EI365" s="20"/>
      <c r="EJ365" s="20"/>
      <c r="EK365" s="20"/>
      <c r="EL365" s="20"/>
      <c r="EM365" s="20"/>
      <c r="EN365" s="20"/>
      <c r="EO365" s="20"/>
      <c r="EP365" s="20"/>
      <c r="EQ365" s="20"/>
      <c r="ER365" s="20"/>
      <c r="ES365" s="20"/>
      <c r="ET365" s="20"/>
      <c r="EU365" s="20"/>
      <c r="EV365" s="20"/>
      <c r="EW365" s="20"/>
      <c r="EX365" s="20"/>
      <c r="EY365" s="20"/>
      <c r="EZ365" s="20"/>
      <c r="FA365" s="20"/>
    </row>
    <row r="366" ht="4.5" customHeight="1">
      <c r="CO366" s="253"/>
    </row>
    <row r="367" spans="6:93" ht="4.5" customHeight="1">
      <c r="F367" s="24"/>
      <c r="G367" s="24"/>
      <c r="H367" s="24"/>
      <c r="I367" s="24"/>
      <c r="J367" s="24"/>
      <c r="K367" s="24"/>
      <c r="L367" s="24"/>
      <c r="M367" s="24"/>
      <c r="N367" s="24"/>
      <c r="O367" s="24"/>
      <c r="P367" s="24"/>
      <c r="Q367" s="24"/>
      <c r="R367" s="24"/>
      <c r="S367" s="24"/>
      <c r="T367" s="24"/>
      <c r="U367" s="24"/>
      <c r="CO367" s="203"/>
    </row>
    <row r="368" spans="6:93" ht="19.5" customHeight="1">
      <c r="F368" s="24"/>
      <c r="G368" s="24"/>
      <c r="H368" s="24"/>
      <c r="I368" s="24"/>
      <c r="J368" s="24"/>
      <c r="K368" s="24"/>
      <c r="L368" s="24"/>
      <c r="M368" s="24"/>
      <c r="N368" s="24"/>
      <c r="O368" s="24"/>
      <c r="P368" s="24"/>
      <c r="Q368" s="24"/>
      <c r="R368" s="24"/>
      <c r="S368" s="24"/>
      <c r="T368" s="24"/>
      <c r="U368" s="24"/>
      <c r="AN368" s="524">
        <f>IF(AS368&lt;&gt;0,AS368,"")</f>
      </c>
      <c r="AO368" s="525"/>
      <c r="AP368" s="526"/>
      <c r="AS368" s="205">
        <v>0</v>
      </c>
      <c r="BA368" s="188">
        <f>IF(AS368=0,3,"")</f>
        <v>3</v>
      </c>
      <c r="CO368" s="203"/>
    </row>
    <row r="369" spans="6:93" ht="4.5" customHeight="1">
      <c r="F369" s="24"/>
      <c r="G369" s="24"/>
      <c r="H369" s="24"/>
      <c r="I369" s="24"/>
      <c r="J369" s="24"/>
      <c r="K369" s="24"/>
      <c r="L369" s="24"/>
      <c r="M369" s="24"/>
      <c r="N369" s="24"/>
      <c r="O369" s="24"/>
      <c r="P369" s="24"/>
      <c r="Q369" s="24"/>
      <c r="R369" s="24"/>
      <c r="S369" s="24"/>
      <c r="T369" s="24"/>
      <c r="U369" s="24"/>
      <c r="CO369" s="203"/>
    </row>
    <row r="370" ht="4.5" customHeight="1">
      <c r="CO370" s="203"/>
    </row>
    <row r="371" spans="93:94" ht="4.5" customHeight="1">
      <c r="CO371" s="203"/>
      <c r="CP371" s="252"/>
    </row>
    <row r="372" spans="1:157" s="5" customFormat="1" ht="19.5" customHeight="1" thickBot="1">
      <c r="A372" s="20"/>
      <c r="B372" s="20"/>
      <c r="C372" s="20"/>
      <c r="D372" s="20" t="s">
        <v>4707</v>
      </c>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50"/>
      <c r="AS372" s="250"/>
      <c r="AT372" s="250"/>
      <c r="AU372" s="250"/>
      <c r="AV372" s="250"/>
      <c r="AW372" s="250"/>
      <c r="AX372" s="250"/>
      <c r="AY372" s="250"/>
      <c r="AZ372" s="250"/>
      <c r="BA372" s="252"/>
      <c r="BB372" s="252"/>
      <c r="BC372" s="252"/>
      <c r="BD372" s="252"/>
      <c r="BE372" s="252"/>
      <c r="BF372" s="252"/>
      <c r="BG372" s="252"/>
      <c r="BH372" s="252"/>
      <c r="BI372" s="252"/>
      <c r="BJ372" s="252"/>
      <c r="BK372" s="250" t="s">
        <v>2614</v>
      </c>
      <c r="BL372" s="250" t="s">
        <v>2433</v>
      </c>
      <c r="BM372" s="250"/>
      <c r="BN372" s="250"/>
      <c r="BO372" s="250"/>
      <c r="BP372" s="250"/>
      <c r="BQ372" s="250"/>
      <c r="BR372" s="250"/>
      <c r="BS372" s="250"/>
      <c r="BT372" s="250"/>
      <c r="BU372" s="250"/>
      <c r="BV372" s="250"/>
      <c r="BW372" s="250"/>
      <c r="BX372" s="250"/>
      <c r="BY372" s="250"/>
      <c r="BZ372" s="250"/>
      <c r="CA372" s="250"/>
      <c r="CB372" s="250"/>
      <c r="CC372" s="250"/>
      <c r="CD372" s="250"/>
      <c r="CE372" s="250"/>
      <c r="CF372" s="250"/>
      <c r="CG372" s="250"/>
      <c r="CH372" s="250"/>
      <c r="CI372" s="250"/>
      <c r="CJ372" s="250"/>
      <c r="CK372" s="250"/>
      <c r="CL372" s="250"/>
      <c r="CM372" s="250"/>
      <c r="CN372" s="250"/>
      <c r="CO372" s="203"/>
      <c r="CP372" s="226"/>
      <c r="CQ372" s="252"/>
      <c r="CR372" s="252"/>
      <c r="CS372" s="252"/>
      <c r="CT372" s="252"/>
      <c r="CU372" s="252"/>
      <c r="CV372" s="252"/>
      <c r="CW372" s="252"/>
      <c r="CX372" s="252"/>
      <c r="CY372" s="252"/>
      <c r="CZ372" s="252"/>
      <c r="DA372" s="252"/>
      <c r="DB372" s="252"/>
      <c r="DC372" s="252"/>
      <c r="DD372" s="252"/>
      <c r="DE372" s="252"/>
      <c r="DF372" s="252"/>
      <c r="DG372" s="252"/>
      <c r="DH372" s="252"/>
      <c r="DI372" s="252"/>
      <c r="DJ372" s="252"/>
      <c r="DK372" s="252"/>
      <c r="DL372" s="252"/>
      <c r="DM372" s="252"/>
      <c r="DN372" s="20"/>
      <c r="DO372" s="20"/>
      <c r="DP372" s="20"/>
      <c r="DQ372" s="20"/>
      <c r="DR372" s="20"/>
      <c r="DS372" s="20"/>
      <c r="DT372" s="20"/>
      <c r="DU372" s="20"/>
      <c r="DV372" s="20"/>
      <c r="DW372" s="20"/>
      <c r="DX372" s="20"/>
      <c r="DY372" s="20"/>
      <c r="DZ372" s="20"/>
      <c r="EA372" s="20"/>
      <c r="EB372" s="20"/>
      <c r="EC372" s="20"/>
      <c r="ED372" s="20"/>
      <c r="EE372" s="20"/>
      <c r="EF372" s="20"/>
      <c r="EG372" s="20"/>
      <c r="EH372" s="20"/>
      <c r="EI372" s="20"/>
      <c r="EJ372" s="20"/>
      <c r="EK372" s="20"/>
      <c r="EL372" s="20"/>
      <c r="EM372" s="20"/>
      <c r="EN372" s="20"/>
      <c r="EO372" s="20"/>
      <c r="EP372" s="20"/>
      <c r="EQ372" s="20"/>
      <c r="ER372" s="20"/>
      <c r="ES372" s="20"/>
      <c r="ET372" s="20"/>
      <c r="EU372" s="20"/>
      <c r="EV372" s="20"/>
      <c r="EW372" s="20"/>
      <c r="EX372" s="20"/>
      <c r="EY372" s="20"/>
      <c r="EZ372" s="20"/>
      <c r="FA372" s="20"/>
    </row>
    <row r="373" spans="5:93" ht="19.5" customHeight="1">
      <c r="E373" s="13" t="s">
        <v>2456</v>
      </c>
      <c r="AA373" s="20"/>
      <c r="AK373" s="662"/>
      <c r="AL373" s="663"/>
      <c r="AM373" s="663"/>
      <c r="AN373" s="663"/>
      <c r="AO373" s="663"/>
      <c r="AP373" s="664"/>
      <c r="AQ373" s="21" t="s">
        <v>802</v>
      </c>
      <c r="BA373" s="252">
        <f>IF(AND(AK373&lt;&gt;"",SUM(BK373:BP373)&gt;0),1,IF(AND(AS368=1,AK373=""),3,2))</f>
        <v>2</v>
      </c>
      <c r="BK373" s="225">
        <f>IF(AN368&lt;&gt;1,1,0)</f>
        <v>1</v>
      </c>
      <c r="BL373" s="225">
        <f>IF(AK373=0,1,0)</f>
        <v>1</v>
      </c>
      <c r="CO373" s="253"/>
    </row>
    <row r="374" spans="5:93" ht="4.5" customHeight="1">
      <c r="E374" s="7"/>
      <c r="CO374" s="203"/>
    </row>
    <row r="375" spans="1:157" s="5" customFormat="1" ht="3.75" customHeight="1">
      <c r="A375" s="20"/>
      <c r="B375" s="20"/>
      <c r="C375" s="20"/>
      <c r="D375" s="20"/>
      <c r="F375" s="20"/>
      <c r="G375" s="20"/>
      <c r="H375" s="20"/>
      <c r="I375" s="20"/>
      <c r="J375" s="20"/>
      <c r="K375" s="20"/>
      <c r="L375" s="20"/>
      <c r="M375" s="20"/>
      <c r="N375" s="20"/>
      <c r="O375" s="20"/>
      <c r="P375" s="20"/>
      <c r="Q375" s="20"/>
      <c r="X375" s="20"/>
      <c r="Y375" s="20"/>
      <c r="Z375" s="20"/>
      <c r="AA375" s="20"/>
      <c r="AB375" s="20"/>
      <c r="AC375" s="20"/>
      <c r="AD375" s="20"/>
      <c r="AE375" s="20"/>
      <c r="AF375" s="20"/>
      <c r="AG375" s="20"/>
      <c r="AH375" s="20"/>
      <c r="AI375" s="20"/>
      <c r="AJ375" s="20"/>
      <c r="AK375" s="20"/>
      <c r="AL375" s="20"/>
      <c r="AM375" s="20"/>
      <c r="AN375" s="20"/>
      <c r="AO375" s="20"/>
      <c r="AP375" s="20"/>
      <c r="AQ375" s="20"/>
      <c r="AR375" s="250"/>
      <c r="AS375" s="250"/>
      <c r="AT375" s="250"/>
      <c r="AU375" s="250"/>
      <c r="AV375" s="250"/>
      <c r="AW375" s="250"/>
      <c r="AX375" s="250"/>
      <c r="AY375" s="250"/>
      <c r="AZ375" s="250"/>
      <c r="BA375" s="20"/>
      <c r="BB375" s="252"/>
      <c r="BC375" s="252"/>
      <c r="BD375" s="252"/>
      <c r="BE375" s="252"/>
      <c r="BF375" s="252"/>
      <c r="BG375" s="252"/>
      <c r="BH375" s="252"/>
      <c r="BI375" s="252"/>
      <c r="BJ375" s="252"/>
      <c r="BK375" s="250"/>
      <c r="BL375" s="250"/>
      <c r="BM375" s="250"/>
      <c r="BN375" s="250"/>
      <c r="BO375" s="250"/>
      <c r="BP375" s="250"/>
      <c r="BQ375" s="250"/>
      <c r="BR375" s="250"/>
      <c r="BS375" s="250"/>
      <c r="BT375" s="250"/>
      <c r="BU375" s="250"/>
      <c r="BV375" s="250"/>
      <c r="BW375" s="250"/>
      <c r="BX375" s="250"/>
      <c r="BY375" s="250"/>
      <c r="BZ375" s="250"/>
      <c r="CA375" s="250"/>
      <c r="CB375" s="250"/>
      <c r="CC375" s="250"/>
      <c r="CD375" s="250"/>
      <c r="CE375" s="250"/>
      <c r="CF375" s="250"/>
      <c r="CG375" s="250"/>
      <c r="CH375" s="250"/>
      <c r="CI375" s="250"/>
      <c r="CJ375" s="250"/>
      <c r="CK375" s="250"/>
      <c r="CL375" s="250"/>
      <c r="CM375" s="250"/>
      <c r="CN375" s="250"/>
      <c r="CO375" s="203"/>
      <c r="CP375" s="226"/>
      <c r="CQ375" s="226"/>
      <c r="CR375" s="226"/>
      <c r="CS375" s="226"/>
      <c r="CT375" s="226"/>
      <c r="CU375" s="226"/>
      <c r="CV375" s="226"/>
      <c r="CW375" s="226"/>
      <c r="CX375" s="226"/>
      <c r="CY375" s="226"/>
      <c r="CZ375" s="226"/>
      <c r="DA375" s="226"/>
      <c r="DB375" s="226"/>
      <c r="DC375" s="226"/>
      <c r="DD375" s="226"/>
      <c r="DE375" s="226"/>
      <c r="DF375" s="226"/>
      <c r="DG375" s="226"/>
      <c r="DH375" s="226"/>
      <c r="DI375" s="226"/>
      <c r="DJ375" s="226"/>
      <c r="DK375" s="226"/>
      <c r="DL375" s="226"/>
      <c r="DM375" s="226"/>
      <c r="DN375" s="135"/>
      <c r="DO375" s="135"/>
      <c r="DP375" s="135"/>
      <c r="DQ375" s="20"/>
      <c r="DR375" s="20"/>
      <c r="DS375" s="20"/>
      <c r="DT375" s="20"/>
      <c r="DU375" s="20"/>
      <c r="DV375" s="20"/>
      <c r="DW375" s="20"/>
      <c r="DX375" s="20"/>
      <c r="DY375" s="20"/>
      <c r="DZ375" s="20"/>
      <c r="EA375" s="20"/>
      <c r="EB375" s="20"/>
      <c r="EC375" s="20"/>
      <c r="ED375" s="20"/>
      <c r="EE375" s="20"/>
      <c r="EF375" s="20"/>
      <c r="EG375" s="20"/>
      <c r="EH375" s="20"/>
      <c r="EI375" s="20"/>
      <c r="EJ375" s="20"/>
      <c r="EK375" s="20"/>
      <c r="EL375" s="20"/>
      <c r="EM375" s="20"/>
      <c r="EN375" s="20"/>
      <c r="EO375" s="20"/>
      <c r="EP375" s="20"/>
      <c r="EQ375" s="20"/>
      <c r="ER375" s="20"/>
      <c r="ES375" s="20"/>
      <c r="ET375" s="20"/>
      <c r="EU375" s="20"/>
      <c r="EV375" s="20"/>
      <c r="EW375" s="20"/>
      <c r="EX375" s="20"/>
      <c r="EY375" s="20"/>
      <c r="EZ375" s="20"/>
      <c r="FA375" s="20"/>
    </row>
    <row r="376" ht="4.5" customHeight="1">
      <c r="CO376" s="253"/>
    </row>
    <row r="377" ht="4.5" customHeight="1">
      <c r="CO377" s="203"/>
    </row>
    <row r="378" spans="1:157" s="5" customFormat="1" ht="19.5" customHeight="1">
      <c r="A378" s="20"/>
      <c r="B378" s="20"/>
      <c r="C378" s="20" t="s">
        <v>803</v>
      </c>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50"/>
      <c r="AS378" s="250"/>
      <c r="AT378" s="250"/>
      <c r="AU378" s="250"/>
      <c r="AV378" s="250"/>
      <c r="AW378" s="250"/>
      <c r="AX378" s="250"/>
      <c r="AY378" s="250"/>
      <c r="AZ378" s="250"/>
      <c r="BA378" s="252"/>
      <c r="BB378" s="252"/>
      <c r="BC378" s="252"/>
      <c r="BD378" s="252"/>
      <c r="BE378" s="252"/>
      <c r="BF378" s="252"/>
      <c r="BG378" s="252"/>
      <c r="BH378" s="252"/>
      <c r="BI378" s="252"/>
      <c r="BJ378" s="252"/>
      <c r="BK378" s="250"/>
      <c r="BL378" s="250"/>
      <c r="BM378" s="250"/>
      <c r="BN378" s="250"/>
      <c r="BO378" s="250"/>
      <c r="BP378" s="250"/>
      <c r="BQ378" s="250"/>
      <c r="BR378" s="250"/>
      <c r="BS378" s="250"/>
      <c r="BT378" s="250"/>
      <c r="BU378" s="250"/>
      <c r="BV378" s="250"/>
      <c r="BW378" s="250"/>
      <c r="BX378" s="250"/>
      <c r="BY378" s="250"/>
      <c r="BZ378" s="250"/>
      <c r="CA378" s="250"/>
      <c r="CB378" s="250"/>
      <c r="CC378" s="250"/>
      <c r="CD378" s="250"/>
      <c r="CE378" s="250"/>
      <c r="CF378" s="250"/>
      <c r="CG378" s="250"/>
      <c r="CH378" s="250"/>
      <c r="CI378" s="250"/>
      <c r="CJ378" s="250"/>
      <c r="CK378" s="250"/>
      <c r="CL378" s="250"/>
      <c r="CM378" s="250"/>
      <c r="CN378" s="250"/>
      <c r="CO378" s="203"/>
      <c r="CP378" s="252"/>
      <c r="CQ378" s="226"/>
      <c r="CR378" s="226"/>
      <c r="CS378" s="226"/>
      <c r="CT378" s="226"/>
      <c r="CU378" s="226"/>
      <c r="CV378" s="226"/>
      <c r="CW378" s="226"/>
      <c r="CX378" s="226"/>
      <c r="CY378" s="226"/>
      <c r="CZ378" s="226"/>
      <c r="DA378" s="226"/>
      <c r="DB378" s="226"/>
      <c r="DC378" s="226"/>
      <c r="DD378" s="226"/>
      <c r="DE378" s="226"/>
      <c r="DF378" s="226"/>
      <c r="DG378" s="226"/>
      <c r="DH378" s="226"/>
      <c r="DI378" s="226"/>
      <c r="DJ378" s="226"/>
      <c r="DK378" s="226"/>
      <c r="DL378" s="226"/>
      <c r="DM378" s="226"/>
      <c r="DN378" s="135"/>
      <c r="DO378" s="135"/>
      <c r="DP378" s="135"/>
      <c r="DQ378" s="20"/>
      <c r="DR378" s="20"/>
      <c r="DS378" s="20"/>
      <c r="DT378" s="20"/>
      <c r="DU378" s="20"/>
      <c r="DV378" s="20"/>
      <c r="DW378" s="20"/>
      <c r="DX378" s="20"/>
      <c r="DY378" s="20"/>
      <c r="DZ378" s="20"/>
      <c r="EA378" s="20"/>
      <c r="EB378" s="20"/>
      <c r="EC378" s="20"/>
      <c r="ED378" s="20"/>
      <c r="EE378" s="20"/>
      <c r="EF378" s="20"/>
      <c r="EG378" s="20"/>
      <c r="EH378" s="20"/>
      <c r="EI378" s="20"/>
      <c r="EJ378" s="20"/>
      <c r="EK378" s="20"/>
      <c r="EL378" s="20"/>
      <c r="EM378" s="20"/>
      <c r="EN378" s="20"/>
      <c r="EO378" s="20"/>
      <c r="EP378" s="20"/>
      <c r="EQ378" s="20"/>
      <c r="ER378" s="20"/>
      <c r="ES378" s="20"/>
      <c r="ET378" s="20"/>
      <c r="EU378" s="20"/>
      <c r="EV378" s="20"/>
      <c r="EW378" s="20"/>
      <c r="EX378" s="20"/>
      <c r="EY378" s="20"/>
      <c r="EZ378" s="20"/>
      <c r="FA378" s="20"/>
    </row>
    <row r="379" spans="93:120" ht="4.5" customHeight="1">
      <c r="CO379" s="253"/>
      <c r="CQ379" s="252"/>
      <c r="CR379" s="252"/>
      <c r="CS379" s="252"/>
      <c r="CT379" s="252"/>
      <c r="CU379" s="252"/>
      <c r="CV379" s="252"/>
      <c r="CW379" s="252"/>
      <c r="CX379" s="252"/>
      <c r="CY379" s="252"/>
      <c r="CZ379" s="252"/>
      <c r="DA379" s="252"/>
      <c r="DB379" s="252"/>
      <c r="DC379" s="252"/>
      <c r="DD379" s="252"/>
      <c r="DE379" s="252"/>
      <c r="DF379" s="252"/>
      <c r="DG379" s="252"/>
      <c r="DH379" s="252"/>
      <c r="DI379" s="252"/>
      <c r="DJ379" s="252"/>
      <c r="DK379" s="252"/>
      <c r="DL379" s="252"/>
      <c r="DM379" s="252"/>
      <c r="DN379" s="20"/>
      <c r="DO379" s="20"/>
      <c r="DP379" s="20"/>
    </row>
    <row r="380" spans="6:93" ht="4.5" customHeight="1">
      <c r="F380" s="24"/>
      <c r="G380" s="24"/>
      <c r="H380" s="24"/>
      <c r="I380" s="24"/>
      <c r="J380" s="24"/>
      <c r="K380" s="24"/>
      <c r="L380" s="24"/>
      <c r="M380" s="24"/>
      <c r="N380" s="24"/>
      <c r="O380" s="24"/>
      <c r="P380" s="24"/>
      <c r="Q380" s="24"/>
      <c r="R380" s="24"/>
      <c r="S380" s="24"/>
      <c r="T380" s="24"/>
      <c r="CO380" s="203"/>
    </row>
    <row r="381" spans="6:94" ht="19.5" customHeight="1">
      <c r="F381" s="24"/>
      <c r="G381" s="24"/>
      <c r="H381" s="24"/>
      <c r="I381" s="24"/>
      <c r="J381" s="24"/>
      <c r="K381" s="24"/>
      <c r="L381" s="24"/>
      <c r="M381" s="24"/>
      <c r="N381" s="24"/>
      <c r="O381" s="24"/>
      <c r="P381" s="24"/>
      <c r="Q381" s="24"/>
      <c r="R381" s="24"/>
      <c r="S381" s="24"/>
      <c r="T381" s="24"/>
      <c r="AN381" s="524">
        <f>IF(AS381&lt;&gt;0,AS381,"")</f>
      </c>
      <c r="AO381" s="525"/>
      <c r="AP381" s="526"/>
      <c r="AS381" s="205">
        <v>0</v>
      </c>
      <c r="BA381" s="188">
        <f>IF(AS381=0,3,"")</f>
        <v>3</v>
      </c>
      <c r="CO381" s="203"/>
      <c r="CP381" s="252"/>
    </row>
    <row r="382" spans="6:120" ht="4.5" customHeight="1">
      <c r="F382" s="24"/>
      <c r="G382" s="24"/>
      <c r="H382" s="24"/>
      <c r="I382" s="24"/>
      <c r="J382" s="24"/>
      <c r="K382" s="24"/>
      <c r="L382" s="24"/>
      <c r="M382" s="24"/>
      <c r="N382" s="24"/>
      <c r="O382" s="24"/>
      <c r="P382" s="24"/>
      <c r="Q382" s="24"/>
      <c r="R382" s="24"/>
      <c r="S382" s="24"/>
      <c r="T382" s="24"/>
      <c r="CO382" s="203"/>
      <c r="CQ382" s="252"/>
      <c r="CR382" s="252"/>
      <c r="CS382" s="252"/>
      <c r="CT382" s="252"/>
      <c r="CU382" s="252"/>
      <c r="CV382" s="252"/>
      <c r="CW382" s="252"/>
      <c r="CX382" s="252"/>
      <c r="CY382" s="252"/>
      <c r="CZ382" s="252"/>
      <c r="DA382" s="252"/>
      <c r="DB382" s="252"/>
      <c r="DC382" s="252"/>
      <c r="DD382" s="252"/>
      <c r="DE382" s="252"/>
      <c r="DF382" s="252"/>
      <c r="DG382" s="252"/>
      <c r="DH382" s="252"/>
      <c r="DI382" s="252"/>
      <c r="DJ382" s="252"/>
      <c r="DK382" s="252"/>
      <c r="DL382" s="252"/>
      <c r="DM382" s="252"/>
      <c r="DN382" s="20"/>
      <c r="DO382" s="20"/>
      <c r="DP382" s="20"/>
    </row>
    <row r="383" ht="4.5" customHeight="1">
      <c r="CO383" s="203"/>
    </row>
    <row r="384" spans="93:94" ht="4.5" customHeight="1" thickBot="1">
      <c r="CO384" s="203"/>
      <c r="CP384" s="252"/>
    </row>
    <row r="385" spans="1:157" s="5" customFormat="1" ht="19.5" customHeight="1">
      <c r="A385" s="20"/>
      <c r="B385" s="20"/>
      <c r="C385" s="20" t="s">
        <v>804</v>
      </c>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662"/>
      <c r="AL385" s="663"/>
      <c r="AM385" s="663"/>
      <c r="AN385" s="663"/>
      <c r="AO385" s="663"/>
      <c r="AP385" s="664"/>
      <c r="AQ385" s="21" t="s">
        <v>802</v>
      </c>
      <c r="AR385" s="250"/>
      <c r="AS385" s="250"/>
      <c r="AT385" s="250"/>
      <c r="AU385" s="250"/>
      <c r="AV385" s="250"/>
      <c r="AW385" s="250"/>
      <c r="AX385" s="250"/>
      <c r="AY385" s="250"/>
      <c r="AZ385" s="250"/>
      <c r="BA385" s="252">
        <f>IF(AK385="",3,IF(AK385&gt;=0,2,1))</f>
        <v>3</v>
      </c>
      <c r="BB385" s="252"/>
      <c r="BC385" s="252"/>
      <c r="BD385" s="252"/>
      <c r="BE385" s="252"/>
      <c r="BF385" s="252"/>
      <c r="BG385" s="252"/>
      <c r="BH385" s="252"/>
      <c r="BI385" s="252"/>
      <c r="BJ385" s="252"/>
      <c r="BK385" s="250"/>
      <c r="BL385" s="250"/>
      <c r="BM385" s="250"/>
      <c r="BN385" s="250"/>
      <c r="BO385" s="250"/>
      <c r="BP385" s="250"/>
      <c r="BQ385" s="250"/>
      <c r="BR385" s="250"/>
      <c r="BS385" s="250"/>
      <c r="BT385" s="250"/>
      <c r="BU385" s="250"/>
      <c r="BV385" s="250"/>
      <c r="BW385" s="250"/>
      <c r="BX385" s="250"/>
      <c r="BY385" s="250"/>
      <c r="BZ385" s="250"/>
      <c r="CA385" s="250"/>
      <c r="CB385" s="250"/>
      <c r="CC385" s="250"/>
      <c r="CD385" s="250"/>
      <c r="CE385" s="250"/>
      <c r="CF385" s="250"/>
      <c r="CG385" s="250"/>
      <c r="CH385" s="250"/>
      <c r="CI385" s="250"/>
      <c r="CJ385" s="250"/>
      <c r="CK385" s="250"/>
      <c r="CL385" s="250"/>
      <c r="CM385" s="250"/>
      <c r="CN385" s="250"/>
      <c r="CO385" s="203"/>
      <c r="CP385" s="226"/>
      <c r="CQ385" s="252"/>
      <c r="CR385" s="252"/>
      <c r="CS385" s="252"/>
      <c r="CT385" s="252"/>
      <c r="CU385" s="252"/>
      <c r="CV385" s="252"/>
      <c r="CW385" s="252"/>
      <c r="CX385" s="252"/>
      <c r="CY385" s="252"/>
      <c r="CZ385" s="252"/>
      <c r="DA385" s="252"/>
      <c r="DB385" s="252"/>
      <c r="DC385" s="252"/>
      <c r="DD385" s="252"/>
      <c r="DE385" s="252"/>
      <c r="DF385" s="252"/>
      <c r="DG385" s="252"/>
      <c r="DH385" s="252"/>
      <c r="DI385" s="252"/>
      <c r="DJ385" s="252"/>
      <c r="DK385" s="252"/>
      <c r="DL385" s="252"/>
      <c r="DM385" s="252"/>
      <c r="DN385" s="20"/>
      <c r="DO385" s="20"/>
      <c r="DP385" s="20"/>
      <c r="DQ385" s="20"/>
      <c r="DR385" s="20"/>
      <c r="DS385" s="20"/>
      <c r="DT385" s="20"/>
      <c r="DU385" s="20"/>
      <c r="DV385" s="20"/>
      <c r="DW385" s="20"/>
      <c r="DX385" s="20"/>
      <c r="DY385" s="20"/>
      <c r="DZ385" s="20"/>
      <c r="EA385" s="20"/>
      <c r="EB385" s="20"/>
      <c r="EC385" s="20"/>
      <c r="ED385" s="20"/>
      <c r="EE385" s="20"/>
      <c r="EF385" s="20"/>
      <c r="EG385" s="20"/>
      <c r="EH385" s="20"/>
      <c r="EI385" s="20"/>
      <c r="EJ385" s="20"/>
      <c r="EK385" s="20"/>
      <c r="EL385" s="20"/>
      <c r="EM385" s="20"/>
      <c r="EN385" s="20"/>
      <c r="EO385" s="20"/>
      <c r="EP385" s="20"/>
      <c r="EQ385" s="20"/>
      <c r="ER385" s="20"/>
      <c r="ES385" s="20"/>
      <c r="ET385" s="20"/>
      <c r="EU385" s="20"/>
      <c r="EV385" s="20"/>
      <c r="EW385" s="20"/>
      <c r="EX385" s="20"/>
      <c r="EY385" s="20"/>
      <c r="EZ385" s="20"/>
      <c r="FA385" s="20"/>
    </row>
    <row r="386" spans="5:93" ht="19.5" customHeight="1">
      <c r="E386" s="7" t="s">
        <v>805</v>
      </c>
      <c r="CO386" s="253"/>
    </row>
    <row r="387" ht="4.5" customHeight="1">
      <c r="CO387" s="203"/>
    </row>
    <row r="388" ht="4.5" customHeight="1">
      <c r="CO388" s="203"/>
    </row>
    <row r="389" spans="2:93" ht="19.5" customHeight="1">
      <c r="B389" s="8" t="s">
        <v>4333</v>
      </c>
      <c r="CO389" s="203"/>
    </row>
    <row r="390" spans="3:93" ht="19.5" customHeight="1">
      <c r="C390" s="20" t="s">
        <v>806</v>
      </c>
      <c r="CO390" s="203"/>
    </row>
    <row r="391" spans="93:94" ht="4.5" customHeight="1">
      <c r="CO391" s="203"/>
      <c r="CP391" s="252"/>
    </row>
    <row r="392" spans="6:120" ht="4.5" customHeight="1">
      <c r="F392" s="24"/>
      <c r="G392" s="24"/>
      <c r="H392" s="24"/>
      <c r="I392" s="24"/>
      <c r="J392" s="24"/>
      <c r="K392" s="24"/>
      <c r="L392" s="24"/>
      <c r="M392" s="24"/>
      <c r="N392" s="24"/>
      <c r="O392" s="24"/>
      <c r="P392" s="24"/>
      <c r="Q392" s="24"/>
      <c r="R392" s="24"/>
      <c r="S392" s="24"/>
      <c r="T392" s="24"/>
      <c r="U392" s="24"/>
      <c r="CO392" s="203"/>
      <c r="CQ392" s="252"/>
      <c r="CR392" s="252"/>
      <c r="CS392" s="252"/>
      <c r="CT392" s="252"/>
      <c r="CU392" s="252"/>
      <c r="CV392" s="252"/>
      <c r="CW392" s="252"/>
      <c r="CX392" s="252"/>
      <c r="CY392" s="252"/>
      <c r="CZ392" s="252"/>
      <c r="DA392" s="252"/>
      <c r="DB392" s="252"/>
      <c r="DC392" s="252"/>
      <c r="DD392" s="252"/>
      <c r="DE392" s="252"/>
      <c r="DF392" s="252"/>
      <c r="DG392" s="252"/>
      <c r="DH392" s="252"/>
      <c r="DI392" s="252"/>
      <c r="DJ392" s="252"/>
      <c r="DK392" s="252"/>
      <c r="DL392" s="252"/>
      <c r="DM392" s="252"/>
      <c r="DN392" s="20"/>
      <c r="DO392" s="20"/>
      <c r="DP392" s="20"/>
    </row>
    <row r="393" spans="6:93" ht="19.5" customHeight="1">
      <c r="F393" s="24"/>
      <c r="G393" s="24"/>
      <c r="H393" s="24"/>
      <c r="I393" s="24"/>
      <c r="J393" s="24"/>
      <c r="K393" s="24"/>
      <c r="L393" s="24"/>
      <c r="M393" s="24"/>
      <c r="N393" s="24"/>
      <c r="O393" s="24"/>
      <c r="P393" s="24"/>
      <c r="Q393" s="24"/>
      <c r="R393" s="24"/>
      <c r="S393" s="24"/>
      <c r="T393" s="24"/>
      <c r="U393" s="24"/>
      <c r="AN393" s="524">
        <f>IF(AS393&lt;&gt;0,AS393,"")</f>
      </c>
      <c r="AO393" s="525"/>
      <c r="AP393" s="526"/>
      <c r="AS393" s="205">
        <v>0</v>
      </c>
      <c r="BA393" s="188">
        <f>IF(AS393=0,3,"")</f>
        <v>3</v>
      </c>
      <c r="CO393" s="203"/>
    </row>
    <row r="394" spans="6:93" ht="4.5" customHeight="1">
      <c r="F394" s="24"/>
      <c r="G394" s="24"/>
      <c r="H394" s="24"/>
      <c r="I394" s="24"/>
      <c r="J394" s="24"/>
      <c r="K394" s="24"/>
      <c r="L394" s="24"/>
      <c r="M394" s="24"/>
      <c r="N394" s="24"/>
      <c r="O394" s="24"/>
      <c r="P394" s="24"/>
      <c r="Q394" s="24"/>
      <c r="R394" s="24"/>
      <c r="S394" s="24"/>
      <c r="T394" s="24"/>
      <c r="U394" s="24"/>
      <c r="CO394" s="203"/>
    </row>
    <row r="395" ht="4.5" customHeight="1">
      <c r="CO395" s="203"/>
    </row>
    <row r="396" spans="3:93" ht="19.5" customHeight="1">
      <c r="C396" s="20" t="s">
        <v>807</v>
      </c>
      <c r="CO396" s="203"/>
    </row>
    <row r="397" ht="4.5" customHeight="1">
      <c r="CO397" s="203"/>
    </row>
    <row r="398" spans="6:93" ht="4.5" customHeight="1">
      <c r="F398" s="24"/>
      <c r="G398" s="24"/>
      <c r="H398" s="24"/>
      <c r="I398" s="24"/>
      <c r="J398" s="24"/>
      <c r="K398" s="24"/>
      <c r="L398" s="24"/>
      <c r="M398" s="24"/>
      <c r="N398" s="24"/>
      <c r="O398" s="24"/>
      <c r="P398" s="24"/>
      <c r="Q398" s="24"/>
      <c r="R398" s="24"/>
      <c r="S398" s="24"/>
      <c r="T398" s="24"/>
      <c r="U398" s="24"/>
      <c r="V398" s="24"/>
      <c r="W398" s="24"/>
      <c r="X398" s="24"/>
      <c r="Y398" s="24"/>
      <c r="Z398" s="24"/>
      <c r="CO398" s="203"/>
    </row>
    <row r="399" spans="6:93" ht="19.5" customHeight="1">
      <c r="F399" s="24"/>
      <c r="G399" s="24"/>
      <c r="H399" s="24"/>
      <c r="I399" s="24"/>
      <c r="J399" s="24"/>
      <c r="K399" s="24"/>
      <c r="L399" s="24"/>
      <c r="M399" s="24"/>
      <c r="N399" s="24"/>
      <c r="O399" s="24"/>
      <c r="P399" s="24"/>
      <c r="Q399" s="24"/>
      <c r="R399" s="24"/>
      <c r="S399" s="24"/>
      <c r="T399" s="24"/>
      <c r="U399" s="24"/>
      <c r="V399" s="24"/>
      <c r="W399" s="24"/>
      <c r="X399" s="24"/>
      <c r="Y399" s="24"/>
      <c r="Z399" s="24"/>
      <c r="AN399" s="524">
        <f>IF(AS399&lt;&gt;0,AS399,"")</f>
      </c>
      <c r="AO399" s="525"/>
      <c r="AP399" s="526"/>
      <c r="AS399" s="205">
        <v>0</v>
      </c>
      <c r="BA399" s="188">
        <f>IF(AS399=0,3,"")</f>
        <v>3</v>
      </c>
      <c r="CO399" s="203"/>
    </row>
    <row r="400" spans="6:93" ht="4.5" customHeight="1">
      <c r="F400" s="24"/>
      <c r="G400" s="24"/>
      <c r="H400" s="24"/>
      <c r="I400" s="24"/>
      <c r="J400" s="24"/>
      <c r="K400" s="24"/>
      <c r="L400" s="24"/>
      <c r="M400" s="24"/>
      <c r="N400" s="24"/>
      <c r="O400" s="24"/>
      <c r="P400" s="24"/>
      <c r="Q400" s="24"/>
      <c r="R400" s="24"/>
      <c r="S400" s="24"/>
      <c r="T400" s="24"/>
      <c r="U400" s="24"/>
      <c r="V400" s="24"/>
      <c r="W400" s="24"/>
      <c r="X400" s="24"/>
      <c r="Y400" s="24"/>
      <c r="Z400" s="24"/>
      <c r="CO400" s="203"/>
    </row>
    <row r="401" ht="4.5" customHeight="1">
      <c r="CO401" s="203"/>
    </row>
    <row r="402" ht="4.5" customHeight="1">
      <c r="CO402" s="203"/>
    </row>
    <row r="403" spans="2:93" ht="19.5" customHeight="1">
      <c r="B403" s="8" t="s">
        <v>4334</v>
      </c>
      <c r="CO403" s="203"/>
    </row>
    <row r="404" spans="1:157" s="5" customFormat="1" ht="19.5" customHeight="1">
      <c r="A404" s="20"/>
      <c r="B404" s="20"/>
      <c r="C404" s="20" t="s">
        <v>2625</v>
      </c>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50"/>
      <c r="AS404" s="250"/>
      <c r="AT404" s="250"/>
      <c r="AU404" s="250"/>
      <c r="AV404" s="250"/>
      <c r="AW404" s="250"/>
      <c r="AX404" s="250"/>
      <c r="AY404" s="250"/>
      <c r="AZ404" s="250"/>
      <c r="BA404" s="252"/>
      <c r="BB404" s="252"/>
      <c r="BC404" s="252"/>
      <c r="BD404" s="252"/>
      <c r="BE404" s="252"/>
      <c r="BF404" s="252"/>
      <c r="BG404" s="252"/>
      <c r="BH404" s="252"/>
      <c r="BI404" s="252"/>
      <c r="BJ404" s="252"/>
      <c r="BK404" s="250"/>
      <c r="BL404" s="250"/>
      <c r="BM404" s="250"/>
      <c r="BN404" s="250"/>
      <c r="BO404" s="250"/>
      <c r="BP404" s="250"/>
      <c r="BQ404" s="250"/>
      <c r="BR404" s="250"/>
      <c r="BS404" s="250"/>
      <c r="BT404" s="250"/>
      <c r="BU404" s="250"/>
      <c r="BV404" s="250"/>
      <c r="BW404" s="250"/>
      <c r="BX404" s="250"/>
      <c r="BY404" s="250"/>
      <c r="BZ404" s="250"/>
      <c r="CA404" s="250"/>
      <c r="CB404" s="250"/>
      <c r="CC404" s="250"/>
      <c r="CD404" s="250"/>
      <c r="CE404" s="250"/>
      <c r="CF404" s="250"/>
      <c r="CG404" s="250"/>
      <c r="CH404" s="250"/>
      <c r="CI404" s="250"/>
      <c r="CJ404" s="250"/>
      <c r="CK404" s="250"/>
      <c r="CL404" s="250"/>
      <c r="CM404" s="250"/>
      <c r="CN404" s="250"/>
      <c r="CO404" s="203"/>
      <c r="CP404" s="226"/>
      <c r="CQ404" s="226"/>
      <c r="CR404" s="226"/>
      <c r="CS404" s="226"/>
      <c r="CT404" s="226"/>
      <c r="CU404" s="226"/>
      <c r="CV404" s="226"/>
      <c r="CW404" s="226"/>
      <c r="CX404" s="226"/>
      <c r="CY404" s="226"/>
      <c r="CZ404" s="226"/>
      <c r="DA404" s="226"/>
      <c r="DB404" s="226"/>
      <c r="DC404" s="226"/>
      <c r="DD404" s="226"/>
      <c r="DE404" s="226"/>
      <c r="DF404" s="226"/>
      <c r="DG404" s="226"/>
      <c r="DH404" s="226"/>
      <c r="DI404" s="226"/>
      <c r="DJ404" s="226"/>
      <c r="DK404" s="226"/>
      <c r="DL404" s="226"/>
      <c r="DM404" s="226"/>
      <c r="DN404" s="135"/>
      <c r="DO404" s="135"/>
      <c r="DP404" s="135"/>
      <c r="DQ404" s="20"/>
      <c r="DR404" s="20"/>
      <c r="DS404" s="20"/>
      <c r="DT404" s="20"/>
      <c r="DU404" s="20"/>
      <c r="DV404" s="20"/>
      <c r="DW404" s="20"/>
      <c r="DX404" s="20"/>
      <c r="DY404" s="20"/>
      <c r="DZ404" s="20"/>
      <c r="EA404" s="20"/>
      <c r="EB404" s="20"/>
      <c r="EC404" s="20"/>
      <c r="ED404" s="20"/>
      <c r="EE404" s="20"/>
      <c r="EF404" s="20"/>
      <c r="EG404" s="20"/>
      <c r="EH404" s="20"/>
      <c r="EI404" s="20"/>
      <c r="EJ404" s="20"/>
      <c r="EK404" s="20"/>
      <c r="EL404" s="20"/>
      <c r="EM404" s="20"/>
      <c r="EN404" s="20"/>
      <c r="EO404" s="20"/>
      <c r="EP404" s="20"/>
      <c r="EQ404" s="20"/>
      <c r="ER404" s="20"/>
      <c r="ES404" s="20"/>
      <c r="ET404" s="20"/>
      <c r="EU404" s="20"/>
      <c r="EV404" s="20"/>
      <c r="EW404" s="20"/>
      <c r="EX404" s="20"/>
      <c r="EY404" s="20"/>
      <c r="EZ404" s="20"/>
      <c r="FA404" s="20"/>
    </row>
    <row r="405" spans="1:157" s="3" customFormat="1" ht="19.5" customHeight="1">
      <c r="A405" s="7"/>
      <c r="B405" s="7"/>
      <c r="C405" s="7"/>
      <c r="D405" s="7"/>
      <c r="E405" s="7" t="s">
        <v>2713</v>
      </c>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250"/>
      <c r="AS405" s="250"/>
      <c r="AT405" s="250"/>
      <c r="AU405" s="250"/>
      <c r="AV405" s="250"/>
      <c r="AW405" s="250"/>
      <c r="AX405" s="250"/>
      <c r="AY405" s="250"/>
      <c r="AZ405" s="250"/>
      <c r="BA405" s="254"/>
      <c r="BB405" s="254"/>
      <c r="BC405" s="254"/>
      <c r="BD405" s="254"/>
      <c r="BE405" s="254"/>
      <c r="BF405" s="254"/>
      <c r="BG405" s="254"/>
      <c r="BH405" s="254"/>
      <c r="BI405" s="254"/>
      <c r="BJ405" s="254"/>
      <c r="BK405" s="250"/>
      <c r="BL405" s="250"/>
      <c r="BM405" s="250"/>
      <c r="BN405" s="250"/>
      <c r="BO405" s="250"/>
      <c r="BP405" s="250"/>
      <c r="BQ405" s="250"/>
      <c r="BR405" s="250"/>
      <c r="BS405" s="250"/>
      <c r="BT405" s="250"/>
      <c r="BU405" s="250"/>
      <c r="BV405" s="250"/>
      <c r="BW405" s="250"/>
      <c r="BX405" s="250"/>
      <c r="BY405" s="250"/>
      <c r="BZ405" s="250"/>
      <c r="CA405" s="250"/>
      <c r="CB405" s="250"/>
      <c r="CC405" s="250"/>
      <c r="CD405" s="250"/>
      <c r="CE405" s="250"/>
      <c r="CF405" s="250"/>
      <c r="CG405" s="250"/>
      <c r="CH405" s="250"/>
      <c r="CI405" s="250"/>
      <c r="CJ405" s="250"/>
      <c r="CK405" s="250"/>
      <c r="CL405" s="250"/>
      <c r="CM405" s="250"/>
      <c r="CN405" s="250"/>
      <c r="CO405" s="253"/>
      <c r="CP405" s="226"/>
      <c r="CQ405" s="226"/>
      <c r="CR405" s="226"/>
      <c r="CS405" s="226"/>
      <c r="CT405" s="226"/>
      <c r="CU405" s="226"/>
      <c r="CV405" s="226"/>
      <c r="CW405" s="226"/>
      <c r="CX405" s="226"/>
      <c r="CY405" s="226"/>
      <c r="CZ405" s="226"/>
      <c r="DA405" s="226"/>
      <c r="DB405" s="226"/>
      <c r="DC405" s="226"/>
      <c r="DD405" s="226"/>
      <c r="DE405" s="226"/>
      <c r="DF405" s="226"/>
      <c r="DG405" s="226"/>
      <c r="DH405" s="226"/>
      <c r="DI405" s="226"/>
      <c r="DJ405" s="226"/>
      <c r="DK405" s="226"/>
      <c r="DL405" s="226"/>
      <c r="DM405" s="226"/>
      <c r="DN405" s="135"/>
      <c r="DO405" s="135"/>
      <c r="DP405" s="135"/>
      <c r="DQ405" s="20"/>
      <c r="DR405" s="20"/>
      <c r="DS405" s="20"/>
      <c r="DT405" s="20"/>
      <c r="DU405" s="20"/>
      <c r="DV405" s="20"/>
      <c r="DW405" s="20"/>
      <c r="DX405" s="20"/>
      <c r="DY405" s="7"/>
      <c r="DZ405" s="7"/>
      <c r="EA405" s="7"/>
      <c r="EB405" s="7"/>
      <c r="EC405" s="7"/>
      <c r="ED405" s="7"/>
      <c r="EE405" s="7"/>
      <c r="EF405" s="7"/>
      <c r="EG405" s="7"/>
      <c r="EH405" s="7"/>
      <c r="EI405" s="7"/>
      <c r="EJ405" s="7"/>
      <c r="EK405" s="7"/>
      <c r="EL405" s="7"/>
      <c r="EM405" s="7"/>
      <c r="EN405" s="7"/>
      <c r="EO405" s="7"/>
      <c r="EP405" s="7"/>
      <c r="EQ405" s="7"/>
      <c r="ER405" s="7"/>
      <c r="ES405" s="7"/>
      <c r="ET405" s="7"/>
      <c r="EU405" s="7"/>
      <c r="EV405" s="7"/>
      <c r="EW405" s="7"/>
      <c r="EX405" s="7"/>
      <c r="EY405" s="7"/>
      <c r="EZ405" s="7"/>
      <c r="FA405" s="7"/>
    </row>
    <row r="406" ht="4.5" customHeight="1">
      <c r="CO406" s="255"/>
    </row>
    <row r="407" spans="6:93" ht="4.5" customHeight="1">
      <c r="F407" s="24"/>
      <c r="G407" s="24"/>
      <c r="H407" s="24"/>
      <c r="I407" s="24"/>
      <c r="J407" s="24"/>
      <c r="K407" s="24"/>
      <c r="L407" s="24"/>
      <c r="M407" s="24"/>
      <c r="N407" s="24"/>
      <c r="O407" s="24"/>
      <c r="P407" s="24"/>
      <c r="Q407" s="24"/>
      <c r="R407" s="24"/>
      <c r="S407" s="24"/>
      <c r="T407" s="24"/>
      <c r="U407" s="24"/>
      <c r="V407" s="24"/>
      <c r="W407" s="24"/>
      <c r="X407" s="24"/>
      <c r="Y407" s="24"/>
      <c r="CO407" s="203"/>
    </row>
    <row r="408" spans="6:93" ht="19.5" customHeight="1">
      <c r="F408" s="24"/>
      <c r="G408" s="24"/>
      <c r="H408" s="24"/>
      <c r="I408" s="24"/>
      <c r="J408" s="24"/>
      <c r="K408" s="24"/>
      <c r="L408" s="24"/>
      <c r="M408" s="24"/>
      <c r="N408" s="24"/>
      <c r="O408" s="24"/>
      <c r="P408" s="24"/>
      <c r="Q408" s="24"/>
      <c r="R408" s="24"/>
      <c r="S408" s="24"/>
      <c r="T408" s="24"/>
      <c r="U408" s="24"/>
      <c r="V408" s="24"/>
      <c r="W408" s="24"/>
      <c r="X408" s="24"/>
      <c r="Y408" s="24"/>
      <c r="AN408" s="524">
        <f>IF(AS408&lt;&gt;0,AS408,"")</f>
      </c>
      <c r="AO408" s="525"/>
      <c r="AP408" s="526"/>
      <c r="AS408" s="205">
        <v>0</v>
      </c>
      <c r="BA408" s="188">
        <f>IF(AS408=0,3,"")</f>
        <v>3</v>
      </c>
      <c r="CO408" s="203"/>
    </row>
    <row r="409" spans="6:93" ht="4.5" customHeight="1">
      <c r="F409" s="24"/>
      <c r="G409" s="24"/>
      <c r="H409" s="24"/>
      <c r="I409" s="24"/>
      <c r="J409" s="24"/>
      <c r="K409" s="24"/>
      <c r="L409" s="24"/>
      <c r="M409" s="24"/>
      <c r="N409" s="24"/>
      <c r="O409" s="24"/>
      <c r="P409" s="24"/>
      <c r="Q409" s="24"/>
      <c r="R409" s="24"/>
      <c r="S409" s="24"/>
      <c r="T409" s="24"/>
      <c r="U409" s="24"/>
      <c r="V409" s="24"/>
      <c r="W409" s="24"/>
      <c r="X409" s="24"/>
      <c r="Y409" s="24"/>
      <c r="CO409" s="203"/>
    </row>
    <row r="410" spans="93:94" ht="4.5" customHeight="1">
      <c r="CO410" s="203"/>
      <c r="CP410" s="252"/>
    </row>
    <row r="411" spans="1:157" s="5" customFormat="1" ht="19.5" customHeight="1">
      <c r="A411" s="20"/>
      <c r="B411" s="20"/>
      <c r="C411" s="20" t="s">
        <v>808</v>
      </c>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50"/>
      <c r="AS411" s="250"/>
      <c r="AT411" s="250"/>
      <c r="AU411" s="250"/>
      <c r="AV411" s="250"/>
      <c r="AW411" s="250"/>
      <c r="AX411" s="250"/>
      <c r="AY411" s="250"/>
      <c r="AZ411" s="250"/>
      <c r="BA411" s="252"/>
      <c r="BB411" s="252"/>
      <c r="BC411" s="252"/>
      <c r="BD411" s="252"/>
      <c r="BE411" s="252"/>
      <c r="BF411" s="252"/>
      <c r="BG411" s="252"/>
      <c r="BH411" s="252"/>
      <c r="BI411" s="252"/>
      <c r="BJ411" s="252"/>
      <c r="BK411" s="250"/>
      <c r="BL411" s="250"/>
      <c r="BM411" s="250"/>
      <c r="BN411" s="250"/>
      <c r="BO411" s="250"/>
      <c r="BP411" s="250"/>
      <c r="BQ411" s="250"/>
      <c r="BR411" s="250"/>
      <c r="BS411" s="250"/>
      <c r="BT411" s="250"/>
      <c r="BU411" s="250"/>
      <c r="BV411" s="250"/>
      <c r="BW411" s="250"/>
      <c r="BX411" s="250"/>
      <c r="BY411" s="250"/>
      <c r="BZ411" s="250"/>
      <c r="CA411" s="250"/>
      <c r="CB411" s="250"/>
      <c r="CC411" s="250"/>
      <c r="CD411" s="250"/>
      <c r="CE411" s="250"/>
      <c r="CF411" s="250"/>
      <c r="CG411" s="250"/>
      <c r="CH411" s="250"/>
      <c r="CI411" s="250"/>
      <c r="CJ411" s="250"/>
      <c r="CK411" s="250"/>
      <c r="CL411" s="250"/>
      <c r="CM411" s="250"/>
      <c r="CN411" s="250"/>
      <c r="CO411" s="203"/>
      <c r="CP411" s="252"/>
      <c r="CQ411" s="252"/>
      <c r="CR411" s="252"/>
      <c r="CS411" s="252"/>
      <c r="CT411" s="252"/>
      <c r="CU411" s="252"/>
      <c r="CV411" s="252"/>
      <c r="CW411" s="252"/>
      <c r="CX411" s="252"/>
      <c r="CY411" s="252"/>
      <c r="CZ411" s="252"/>
      <c r="DA411" s="252"/>
      <c r="DB411" s="252"/>
      <c r="DC411" s="252"/>
      <c r="DD411" s="252"/>
      <c r="DE411" s="252"/>
      <c r="DF411" s="252"/>
      <c r="DG411" s="252"/>
      <c r="DH411" s="252"/>
      <c r="DI411" s="252"/>
      <c r="DJ411" s="252"/>
      <c r="DK411" s="252"/>
      <c r="DL411" s="252"/>
      <c r="DM411" s="252"/>
      <c r="DN411" s="20"/>
      <c r="DO411" s="20"/>
      <c r="DP411" s="20"/>
      <c r="DQ411" s="20"/>
      <c r="DR411" s="20"/>
      <c r="DS411" s="20"/>
      <c r="DT411" s="20"/>
      <c r="DU411" s="20"/>
      <c r="DV411" s="20"/>
      <c r="DW411" s="20"/>
      <c r="DX411" s="20"/>
      <c r="DY411" s="20"/>
      <c r="DZ411" s="20"/>
      <c r="EA411" s="20"/>
      <c r="EB411" s="20"/>
      <c r="EC411" s="20"/>
      <c r="ED411" s="20"/>
      <c r="EE411" s="20"/>
      <c r="EF411" s="20"/>
      <c r="EG411" s="20"/>
      <c r="EH411" s="20"/>
      <c r="EI411" s="20"/>
      <c r="EJ411" s="20"/>
      <c r="EK411" s="20"/>
      <c r="EL411" s="20"/>
      <c r="EM411" s="20"/>
      <c r="EN411" s="20"/>
      <c r="EO411" s="20"/>
      <c r="EP411" s="20"/>
      <c r="EQ411" s="20"/>
      <c r="ER411" s="20"/>
      <c r="ES411" s="20"/>
      <c r="ET411" s="20"/>
      <c r="EU411" s="20"/>
      <c r="EV411" s="20"/>
      <c r="EW411" s="20"/>
      <c r="EX411" s="20"/>
      <c r="EY411" s="20"/>
      <c r="EZ411" s="20"/>
      <c r="FA411" s="20"/>
    </row>
    <row r="412" spans="93:120" ht="4.5" customHeight="1">
      <c r="CO412" s="253"/>
      <c r="CQ412" s="252"/>
      <c r="CR412" s="252"/>
      <c r="CS412" s="252"/>
      <c r="CT412" s="252"/>
      <c r="CU412" s="252"/>
      <c r="CV412" s="252"/>
      <c r="CW412" s="252"/>
      <c r="CX412" s="252"/>
      <c r="CY412" s="252"/>
      <c r="CZ412" s="252"/>
      <c r="DA412" s="252"/>
      <c r="DB412" s="252"/>
      <c r="DC412" s="252"/>
      <c r="DD412" s="252"/>
      <c r="DE412" s="252"/>
      <c r="DF412" s="252"/>
      <c r="DG412" s="252"/>
      <c r="DH412" s="252"/>
      <c r="DI412" s="252"/>
      <c r="DJ412" s="252"/>
      <c r="DK412" s="252"/>
      <c r="DL412" s="252"/>
      <c r="DM412" s="252"/>
      <c r="DN412" s="20"/>
      <c r="DO412" s="20"/>
      <c r="DP412" s="20"/>
    </row>
    <row r="413" spans="6:93" ht="4.5" customHeight="1">
      <c r="F413" s="24"/>
      <c r="G413" s="24"/>
      <c r="H413" s="24"/>
      <c r="I413" s="24"/>
      <c r="J413" s="24"/>
      <c r="K413" s="24"/>
      <c r="L413" s="24"/>
      <c r="M413" s="24"/>
      <c r="N413" s="24"/>
      <c r="O413" s="24"/>
      <c r="P413" s="24"/>
      <c r="Q413" s="24"/>
      <c r="R413" s="24"/>
      <c r="S413" s="24"/>
      <c r="T413" s="24"/>
      <c r="U413" s="24"/>
      <c r="V413" s="24"/>
      <c r="W413" s="24"/>
      <c r="X413" s="24"/>
      <c r="Y413" s="24"/>
      <c r="CO413" s="203"/>
    </row>
    <row r="414" spans="6:93" ht="19.5" customHeight="1">
      <c r="F414" s="24"/>
      <c r="G414" s="24"/>
      <c r="H414" s="24"/>
      <c r="I414" s="24"/>
      <c r="J414" s="24"/>
      <c r="K414" s="24"/>
      <c r="L414" s="24"/>
      <c r="M414" s="24"/>
      <c r="N414" s="24"/>
      <c r="O414" s="24"/>
      <c r="P414" s="24"/>
      <c r="Q414" s="24"/>
      <c r="R414" s="24"/>
      <c r="S414" s="24"/>
      <c r="T414" s="24"/>
      <c r="U414" s="24"/>
      <c r="V414" s="24"/>
      <c r="W414" s="24"/>
      <c r="X414" s="24"/>
      <c r="Y414" s="24"/>
      <c r="AN414" s="524">
        <f>IF(AS414&lt;&gt;0,AS414,"")</f>
      </c>
      <c r="AO414" s="525"/>
      <c r="AP414" s="526"/>
      <c r="AS414" s="205">
        <v>0</v>
      </c>
      <c r="BA414" s="188">
        <f>IF(AS414=0,3,"")</f>
        <v>3</v>
      </c>
      <c r="CO414" s="203"/>
    </row>
    <row r="415" spans="6:93" ht="4.5" customHeight="1">
      <c r="F415" s="24"/>
      <c r="G415" s="24"/>
      <c r="H415" s="24"/>
      <c r="I415" s="24"/>
      <c r="J415" s="24"/>
      <c r="K415" s="24"/>
      <c r="L415" s="24"/>
      <c r="M415" s="24"/>
      <c r="N415" s="24"/>
      <c r="O415" s="24"/>
      <c r="P415" s="24"/>
      <c r="Q415" s="24"/>
      <c r="R415" s="24"/>
      <c r="S415" s="24"/>
      <c r="T415" s="24"/>
      <c r="U415" s="24"/>
      <c r="V415" s="24"/>
      <c r="W415" s="24"/>
      <c r="X415" s="24"/>
      <c r="Y415" s="24"/>
      <c r="CO415" s="203"/>
    </row>
    <row r="416" ht="19.5" customHeight="1">
      <c r="CO416" s="203"/>
    </row>
    <row r="417" spans="1:157" s="4" customFormat="1" ht="15" customHeight="1">
      <c r="A417" s="324">
        <f>IF($J$41="選択してください","","("&amp;$J$44&amp;" "&amp;$J$41&amp;")")</f>
      </c>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379" t="s">
        <v>1849</v>
      </c>
      <c r="AN417" s="380"/>
      <c r="AO417" s="380"/>
      <c r="AP417" s="380"/>
      <c r="AQ417" s="381"/>
      <c r="AR417" s="228" t="s">
        <v>5589</v>
      </c>
      <c r="AS417" s="228"/>
      <c r="AT417" s="228"/>
      <c r="AU417" s="228"/>
      <c r="AV417" s="228"/>
      <c r="AW417" s="228"/>
      <c r="AX417" s="228"/>
      <c r="AY417" s="228"/>
      <c r="AZ417" s="228">
        <f>COUNTIF(BA423:BE449,3)</f>
        <v>6</v>
      </c>
      <c r="BA417" s="227"/>
      <c r="BB417" s="227"/>
      <c r="BC417" s="227"/>
      <c r="BD417" s="227"/>
      <c r="BE417" s="227"/>
      <c r="BF417" s="227"/>
      <c r="BG417" s="227"/>
      <c r="BH417" s="227"/>
      <c r="BI417" s="227"/>
      <c r="BJ417" s="227"/>
      <c r="BK417" s="228"/>
      <c r="BL417" s="228"/>
      <c r="BM417" s="228"/>
      <c r="BN417" s="228"/>
      <c r="BO417" s="228"/>
      <c r="BP417" s="228"/>
      <c r="BQ417" s="228"/>
      <c r="BR417" s="228"/>
      <c r="BS417" s="228"/>
      <c r="BT417" s="228"/>
      <c r="BU417" s="228"/>
      <c r="BV417" s="228"/>
      <c r="BW417" s="228"/>
      <c r="BX417" s="228"/>
      <c r="BY417" s="228"/>
      <c r="BZ417" s="228"/>
      <c r="CA417" s="228"/>
      <c r="CB417" s="228"/>
      <c r="CC417" s="228"/>
      <c r="CD417" s="228"/>
      <c r="CE417" s="228"/>
      <c r="CF417" s="228"/>
      <c r="CG417" s="228"/>
      <c r="CH417" s="228"/>
      <c r="CI417" s="228"/>
      <c r="CJ417" s="228"/>
      <c r="CK417" s="228"/>
      <c r="CL417" s="228"/>
      <c r="CM417" s="228"/>
      <c r="CN417" s="228"/>
      <c r="CO417" s="203"/>
      <c r="CP417" s="252"/>
      <c r="CQ417" s="226"/>
      <c r="CR417" s="226"/>
      <c r="CS417" s="226"/>
      <c r="CT417" s="226"/>
      <c r="CU417" s="226"/>
      <c r="CV417" s="226"/>
      <c r="CW417" s="226"/>
      <c r="CX417" s="226"/>
      <c r="CY417" s="226"/>
      <c r="CZ417" s="226"/>
      <c r="DA417" s="226"/>
      <c r="DB417" s="226"/>
      <c r="DC417" s="226"/>
      <c r="DD417" s="226"/>
      <c r="DE417" s="226"/>
      <c r="DF417" s="226"/>
      <c r="DG417" s="226"/>
      <c r="DH417" s="226"/>
      <c r="DI417" s="226"/>
      <c r="DJ417" s="226"/>
      <c r="DK417" s="226"/>
      <c r="DL417" s="226"/>
      <c r="DM417" s="226"/>
      <c r="DN417" s="135"/>
      <c r="DO417" s="135"/>
      <c r="DP417" s="135"/>
      <c r="DQ417" s="104"/>
      <c r="DR417" s="104"/>
      <c r="DS417" s="104"/>
      <c r="DT417" s="104"/>
      <c r="DU417" s="104"/>
      <c r="DV417" s="104"/>
      <c r="DW417" s="104"/>
      <c r="DX417" s="104"/>
      <c r="DY417" s="16"/>
      <c r="DZ417" s="16"/>
      <c r="EA417" s="16"/>
      <c r="EB417" s="16"/>
      <c r="EC417" s="16"/>
      <c r="ED417" s="16"/>
      <c r="EE417" s="16"/>
      <c r="EF417" s="16"/>
      <c r="EG417" s="16"/>
      <c r="EH417" s="16"/>
      <c r="EI417" s="16"/>
      <c r="EJ417" s="16"/>
      <c r="EK417" s="16"/>
      <c r="EL417" s="16"/>
      <c r="EM417" s="16"/>
      <c r="EN417" s="16"/>
      <c r="EO417" s="16"/>
      <c r="EP417" s="16"/>
      <c r="EQ417" s="16"/>
      <c r="ER417" s="16"/>
      <c r="ES417" s="16"/>
      <c r="ET417" s="16"/>
      <c r="EU417" s="16"/>
      <c r="EV417" s="16"/>
      <c r="EW417" s="16"/>
      <c r="EX417" s="16"/>
      <c r="EY417" s="16"/>
      <c r="EZ417" s="16"/>
      <c r="FA417" s="16"/>
    </row>
    <row r="418" spans="1:120" ht="19.5" customHeight="1">
      <c r="A418" s="16"/>
      <c r="B418" s="16" t="s">
        <v>4335</v>
      </c>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382"/>
      <c r="AN418" s="383"/>
      <c r="AO418" s="383"/>
      <c r="AP418" s="383"/>
      <c r="AQ418" s="384"/>
      <c r="AR418" s="225" t="s">
        <v>5590</v>
      </c>
      <c r="AS418" s="250"/>
      <c r="AT418" s="250"/>
      <c r="AU418" s="250"/>
      <c r="AV418" s="250"/>
      <c r="AW418" s="272"/>
      <c r="AX418" s="272"/>
      <c r="AY418" s="272"/>
      <c r="AZ418" s="225">
        <f>COUNTIF(BA423:BE448,1)</f>
        <v>0</v>
      </c>
      <c r="CO418" s="203"/>
      <c r="CP418" s="307" t="s">
        <v>2303</v>
      </c>
      <c r="CQ418" s="252"/>
      <c r="CR418" s="252"/>
      <c r="CS418" s="252"/>
      <c r="CT418" s="252"/>
      <c r="CU418" s="252"/>
      <c r="CV418" s="252"/>
      <c r="CW418" s="252"/>
      <c r="CX418" s="252"/>
      <c r="CY418" s="252"/>
      <c r="CZ418" s="252"/>
      <c r="DA418" s="252"/>
      <c r="DB418" s="252"/>
      <c r="DC418" s="252"/>
      <c r="DD418" s="252"/>
      <c r="DE418" s="252"/>
      <c r="DF418" s="252"/>
      <c r="DG418" s="252"/>
      <c r="DH418" s="252"/>
      <c r="DI418" s="252"/>
      <c r="DJ418" s="252"/>
      <c r="DK418" s="252"/>
      <c r="DL418" s="252"/>
      <c r="DM418" s="252"/>
      <c r="DN418" s="20"/>
      <c r="DO418" s="20"/>
      <c r="DP418" s="20"/>
    </row>
    <row r="419" spans="1:120" ht="19.5" customHeight="1">
      <c r="A419" s="16"/>
      <c r="B419" s="16"/>
      <c r="C419" s="19" t="s">
        <v>3117</v>
      </c>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328"/>
      <c r="AN419" s="328"/>
      <c r="AO419" s="328"/>
      <c r="AP419" s="328"/>
      <c r="AQ419" s="328"/>
      <c r="CO419" s="203"/>
      <c r="CQ419" s="388" t="s">
        <v>2712</v>
      </c>
      <c r="CR419" s="389"/>
      <c r="CS419" s="389"/>
      <c r="CT419" s="389"/>
      <c r="CU419" s="389"/>
      <c r="CV419" s="389"/>
      <c r="CW419" s="389"/>
      <c r="CX419" s="389"/>
      <c r="CY419" s="389"/>
      <c r="CZ419" s="389"/>
      <c r="DA419" s="389"/>
      <c r="DB419" s="389"/>
      <c r="DC419" s="389"/>
      <c r="DD419" s="389"/>
      <c r="DE419" s="389"/>
      <c r="DF419" s="389"/>
      <c r="DG419" s="389"/>
      <c r="DH419" s="389"/>
      <c r="DI419" s="389"/>
      <c r="DJ419" s="389"/>
      <c r="DK419" s="389"/>
      <c r="DL419" s="389"/>
      <c r="DM419" s="389"/>
      <c r="DN419" s="389"/>
      <c r="DO419" s="390"/>
      <c r="DP419" s="286"/>
    </row>
    <row r="420" spans="1:120" ht="3" customHeight="1">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206"/>
      <c r="AL420" s="16"/>
      <c r="AM420" s="328"/>
      <c r="AN420" s="328"/>
      <c r="AO420" s="328"/>
      <c r="AP420" s="328"/>
      <c r="AQ420" s="328"/>
      <c r="CO420" s="203"/>
      <c r="CP420" s="282"/>
      <c r="CQ420" s="391"/>
      <c r="CR420" s="392"/>
      <c r="CS420" s="392"/>
      <c r="CT420" s="392"/>
      <c r="CU420" s="392"/>
      <c r="CV420" s="392"/>
      <c r="CW420" s="392"/>
      <c r="CX420" s="392"/>
      <c r="CY420" s="392"/>
      <c r="CZ420" s="392"/>
      <c r="DA420" s="392"/>
      <c r="DB420" s="392"/>
      <c r="DC420" s="392"/>
      <c r="DD420" s="392"/>
      <c r="DE420" s="392"/>
      <c r="DF420" s="392"/>
      <c r="DG420" s="392"/>
      <c r="DH420" s="392"/>
      <c r="DI420" s="392"/>
      <c r="DJ420" s="392"/>
      <c r="DK420" s="392"/>
      <c r="DL420" s="392"/>
      <c r="DM420" s="392"/>
      <c r="DN420" s="392"/>
      <c r="DO420" s="393"/>
      <c r="DP420" s="286"/>
    </row>
    <row r="421" spans="16:120" ht="4.5" customHeight="1">
      <c r="P421" s="16"/>
      <c r="Q421" s="16"/>
      <c r="R421" s="16"/>
      <c r="S421" s="16"/>
      <c r="T421" s="16"/>
      <c r="U421" s="16"/>
      <c r="V421" s="16"/>
      <c r="W421" s="16"/>
      <c r="X421" s="16"/>
      <c r="Y421" s="16"/>
      <c r="Z421" s="16"/>
      <c r="AA421" s="16"/>
      <c r="AB421" s="16"/>
      <c r="AC421" s="16"/>
      <c r="AD421" s="16"/>
      <c r="AE421" s="16"/>
      <c r="AF421" s="16"/>
      <c r="AG421" s="16"/>
      <c r="AH421" s="16"/>
      <c r="AJ421" s="188"/>
      <c r="AK421" s="188"/>
      <c r="AL421" s="188"/>
      <c r="AM421" s="188"/>
      <c r="AN421" s="188"/>
      <c r="AO421" s="188"/>
      <c r="AP421" s="188"/>
      <c r="AQ421" s="188"/>
      <c r="CO421" s="203"/>
      <c r="CP421" s="282"/>
      <c r="CQ421" s="391"/>
      <c r="CR421" s="392"/>
      <c r="CS421" s="392"/>
      <c r="CT421" s="392"/>
      <c r="CU421" s="392"/>
      <c r="CV421" s="392"/>
      <c r="CW421" s="392"/>
      <c r="CX421" s="392"/>
      <c r="CY421" s="392"/>
      <c r="CZ421" s="392"/>
      <c r="DA421" s="392"/>
      <c r="DB421" s="392"/>
      <c r="DC421" s="392"/>
      <c r="DD421" s="392"/>
      <c r="DE421" s="392"/>
      <c r="DF421" s="392"/>
      <c r="DG421" s="392"/>
      <c r="DH421" s="392"/>
      <c r="DI421" s="392"/>
      <c r="DJ421" s="392"/>
      <c r="DK421" s="392"/>
      <c r="DL421" s="392"/>
      <c r="DM421" s="392"/>
      <c r="DN421" s="392"/>
      <c r="DO421" s="393"/>
      <c r="DP421" s="286"/>
    </row>
    <row r="422" spans="6:120" ht="4.5" customHeight="1">
      <c r="F422" s="159"/>
      <c r="G422" s="139"/>
      <c r="H422" s="139"/>
      <c r="I422" s="139"/>
      <c r="J422" s="139"/>
      <c r="K422" s="139"/>
      <c r="L422" s="139"/>
      <c r="M422" s="139"/>
      <c r="N422" s="139"/>
      <c r="O422" s="136"/>
      <c r="P422" s="41"/>
      <c r="Q422" s="16"/>
      <c r="R422" s="16"/>
      <c r="S422" s="16"/>
      <c r="T422" s="16"/>
      <c r="U422" s="16"/>
      <c r="V422" s="16"/>
      <c r="W422" s="16"/>
      <c r="X422" s="16"/>
      <c r="Y422" s="16"/>
      <c r="Z422" s="16"/>
      <c r="AA422" s="16"/>
      <c r="AB422" s="16"/>
      <c r="AC422" s="16"/>
      <c r="AD422" s="16"/>
      <c r="AE422" s="16"/>
      <c r="AF422" s="16"/>
      <c r="AG422" s="16"/>
      <c r="AH422" s="16"/>
      <c r="CO422" s="203"/>
      <c r="CP422" s="282"/>
      <c r="CQ422" s="391"/>
      <c r="CR422" s="392"/>
      <c r="CS422" s="392"/>
      <c r="CT422" s="392"/>
      <c r="CU422" s="392"/>
      <c r="CV422" s="392"/>
      <c r="CW422" s="392"/>
      <c r="CX422" s="392"/>
      <c r="CY422" s="392"/>
      <c r="CZ422" s="392"/>
      <c r="DA422" s="392"/>
      <c r="DB422" s="392"/>
      <c r="DC422" s="392"/>
      <c r="DD422" s="392"/>
      <c r="DE422" s="392"/>
      <c r="DF422" s="392"/>
      <c r="DG422" s="392"/>
      <c r="DH422" s="392"/>
      <c r="DI422" s="392"/>
      <c r="DJ422" s="392"/>
      <c r="DK422" s="392"/>
      <c r="DL422" s="392"/>
      <c r="DM422" s="392"/>
      <c r="DN422" s="392"/>
      <c r="DO422" s="393"/>
      <c r="DP422" s="286"/>
    </row>
    <row r="423" spans="6:120" ht="19.5" customHeight="1">
      <c r="F423" s="557" t="s">
        <v>1548</v>
      </c>
      <c r="G423" s="558"/>
      <c r="H423" s="558"/>
      <c r="I423" s="558"/>
      <c r="J423" s="558"/>
      <c r="K423" s="558"/>
      <c r="L423" s="558"/>
      <c r="M423" s="558"/>
      <c r="N423" s="558"/>
      <c r="O423" s="559"/>
      <c r="P423" s="41"/>
      <c r="Q423" s="16"/>
      <c r="R423" s="16"/>
      <c r="S423" s="16"/>
      <c r="T423" s="16"/>
      <c r="U423" s="16"/>
      <c r="V423" s="16"/>
      <c r="W423" s="16"/>
      <c r="X423" s="16"/>
      <c r="Y423" s="16"/>
      <c r="Z423" s="16"/>
      <c r="AA423" s="16"/>
      <c r="AB423" s="16"/>
      <c r="AC423" s="16"/>
      <c r="AD423" s="16"/>
      <c r="AE423" s="16"/>
      <c r="AF423" s="16"/>
      <c r="AG423" s="16"/>
      <c r="AH423" s="16"/>
      <c r="AN423" s="675">
        <f>IF(AS423&lt;&gt;0,AS423,"")</f>
      </c>
      <c r="AO423" s="676"/>
      <c r="AP423" s="677"/>
      <c r="AS423" s="205">
        <v>0</v>
      </c>
      <c r="BA423" s="188">
        <f>IF(AS423=0,3,"")</f>
        <v>3</v>
      </c>
      <c r="CO423" s="203"/>
      <c r="CP423" s="282"/>
      <c r="CQ423" s="391"/>
      <c r="CR423" s="392"/>
      <c r="CS423" s="392"/>
      <c r="CT423" s="392"/>
      <c r="CU423" s="392"/>
      <c r="CV423" s="392"/>
      <c r="CW423" s="392"/>
      <c r="CX423" s="392"/>
      <c r="CY423" s="392"/>
      <c r="CZ423" s="392"/>
      <c r="DA423" s="392"/>
      <c r="DB423" s="392"/>
      <c r="DC423" s="392"/>
      <c r="DD423" s="392"/>
      <c r="DE423" s="392"/>
      <c r="DF423" s="392"/>
      <c r="DG423" s="392"/>
      <c r="DH423" s="392"/>
      <c r="DI423" s="392"/>
      <c r="DJ423" s="392"/>
      <c r="DK423" s="392"/>
      <c r="DL423" s="392"/>
      <c r="DM423" s="392"/>
      <c r="DN423" s="392"/>
      <c r="DO423" s="393"/>
      <c r="DP423" s="286"/>
    </row>
    <row r="424" spans="6:120" ht="4.5" customHeight="1">
      <c r="F424" s="192"/>
      <c r="G424" s="193"/>
      <c r="H424" s="193"/>
      <c r="I424" s="193"/>
      <c r="J424" s="193"/>
      <c r="K424" s="193"/>
      <c r="L424" s="193"/>
      <c r="M424" s="193"/>
      <c r="N424" s="193"/>
      <c r="O424" s="194"/>
      <c r="P424" s="41"/>
      <c r="Q424" s="16"/>
      <c r="R424" s="16"/>
      <c r="S424" s="16"/>
      <c r="T424" s="16"/>
      <c r="U424" s="16"/>
      <c r="V424" s="16"/>
      <c r="W424" s="16"/>
      <c r="X424" s="16"/>
      <c r="Y424" s="16"/>
      <c r="Z424" s="16"/>
      <c r="AA424" s="16"/>
      <c r="AB424" s="16"/>
      <c r="AC424" s="16"/>
      <c r="AD424" s="16"/>
      <c r="AE424" s="16"/>
      <c r="AF424" s="16"/>
      <c r="AG424" s="16"/>
      <c r="AH424" s="16"/>
      <c r="CO424" s="203"/>
      <c r="CP424" s="282"/>
      <c r="CQ424" s="391"/>
      <c r="CR424" s="392"/>
      <c r="CS424" s="392"/>
      <c r="CT424" s="392"/>
      <c r="CU424" s="392"/>
      <c r="CV424" s="392"/>
      <c r="CW424" s="392"/>
      <c r="CX424" s="392"/>
      <c r="CY424" s="392"/>
      <c r="CZ424" s="392"/>
      <c r="DA424" s="392"/>
      <c r="DB424" s="392"/>
      <c r="DC424" s="392"/>
      <c r="DD424" s="392"/>
      <c r="DE424" s="392"/>
      <c r="DF424" s="392"/>
      <c r="DG424" s="392"/>
      <c r="DH424" s="392"/>
      <c r="DI424" s="392"/>
      <c r="DJ424" s="392"/>
      <c r="DK424" s="392"/>
      <c r="DL424" s="392"/>
      <c r="DM424" s="392"/>
      <c r="DN424" s="392"/>
      <c r="DO424" s="393"/>
      <c r="DP424" s="286"/>
    </row>
    <row r="425" spans="1:157" s="4" customFormat="1" ht="4.5" customHeight="1">
      <c r="A425" s="16"/>
      <c r="B425" s="16"/>
      <c r="C425" s="16"/>
      <c r="D425" s="16"/>
      <c r="E425" s="16"/>
      <c r="F425" s="180"/>
      <c r="G425" s="180"/>
      <c r="H425" s="180"/>
      <c r="I425" s="180"/>
      <c r="J425" s="180"/>
      <c r="K425" s="180"/>
      <c r="L425" s="180"/>
      <c r="M425" s="180"/>
      <c r="N425" s="180"/>
      <c r="O425" s="180"/>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228"/>
      <c r="AS425" s="228"/>
      <c r="AT425" s="228"/>
      <c r="AU425" s="228"/>
      <c r="AV425" s="228"/>
      <c r="AW425" s="228"/>
      <c r="AX425" s="228"/>
      <c r="AY425" s="228"/>
      <c r="AZ425" s="228"/>
      <c r="BA425" s="227"/>
      <c r="BB425" s="227"/>
      <c r="BC425" s="227"/>
      <c r="BD425" s="227"/>
      <c r="BE425" s="227"/>
      <c r="BF425" s="227"/>
      <c r="BG425" s="227"/>
      <c r="BH425" s="227"/>
      <c r="BI425" s="227"/>
      <c r="BJ425" s="227"/>
      <c r="BK425" s="228"/>
      <c r="BL425" s="228"/>
      <c r="BM425" s="228"/>
      <c r="BN425" s="228"/>
      <c r="BO425" s="228"/>
      <c r="BP425" s="228"/>
      <c r="BQ425" s="228"/>
      <c r="BR425" s="228"/>
      <c r="BS425" s="228"/>
      <c r="BT425" s="228"/>
      <c r="BU425" s="228"/>
      <c r="BV425" s="228"/>
      <c r="BW425" s="228"/>
      <c r="BX425" s="228"/>
      <c r="BY425" s="228"/>
      <c r="BZ425" s="228"/>
      <c r="CA425" s="228"/>
      <c r="CB425" s="228"/>
      <c r="CC425" s="228"/>
      <c r="CD425" s="228"/>
      <c r="CE425" s="228"/>
      <c r="CF425" s="228"/>
      <c r="CG425" s="228"/>
      <c r="CH425" s="228"/>
      <c r="CI425" s="228"/>
      <c r="CJ425" s="228"/>
      <c r="CK425" s="228"/>
      <c r="CL425" s="228"/>
      <c r="CM425" s="228"/>
      <c r="CN425" s="228"/>
      <c r="CO425" s="203"/>
      <c r="CP425" s="282"/>
      <c r="CQ425" s="391"/>
      <c r="CR425" s="392"/>
      <c r="CS425" s="392"/>
      <c r="CT425" s="392"/>
      <c r="CU425" s="392"/>
      <c r="CV425" s="392"/>
      <c r="CW425" s="392"/>
      <c r="CX425" s="392"/>
      <c r="CY425" s="392"/>
      <c r="CZ425" s="392"/>
      <c r="DA425" s="392"/>
      <c r="DB425" s="392"/>
      <c r="DC425" s="392"/>
      <c r="DD425" s="392"/>
      <c r="DE425" s="392"/>
      <c r="DF425" s="392"/>
      <c r="DG425" s="392"/>
      <c r="DH425" s="392"/>
      <c r="DI425" s="392"/>
      <c r="DJ425" s="392"/>
      <c r="DK425" s="392"/>
      <c r="DL425" s="392"/>
      <c r="DM425" s="392"/>
      <c r="DN425" s="392"/>
      <c r="DO425" s="393"/>
      <c r="DP425" s="286"/>
      <c r="DQ425" s="104"/>
      <c r="DR425" s="104"/>
      <c r="DS425" s="104"/>
      <c r="DT425" s="104"/>
      <c r="DU425" s="104"/>
      <c r="DV425" s="104"/>
      <c r="DW425" s="104"/>
      <c r="DX425" s="104"/>
      <c r="DY425" s="16"/>
      <c r="DZ425" s="16"/>
      <c r="EA425" s="16"/>
      <c r="EB425" s="16"/>
      <c r="EC425" s="16"/>
      <c r="ED425" s="16"/>
      <c r="EE425" s="16"/>
      <c r="EF425" s="16"/>
      <c r="EG425" s="16"/>
      <c r="EH425" s="16"/>
      <c r="EI425" s="16"/>
      <c r="EJ425" s="16"/>
      <c r="EK425" s="16"/>
      <c r="EL425" s="16"/>
      <c r="EM425" s="16"/>
      <c r="EN425" s="16"/>
      <c r="EO425" s="16"/>
      <c r="EP425" s="16"/>
      <c r="EQ425" s="16"/>
      <c r="ER425" s="16"/>
      <c r="ES425" s="16"/>
      <c r="ET425" s="16"/>
      <c r="EU425" s="16"/>
      <c r="EV425" s="16"/>
      <c r="EW425" s="16"/>
      <c r="EX425" s="16"/>
      <c r="EY425" s="16"/>
      <c r="EZ425" s="16"/>
      <c r="FA425" s="16"/>
    </row>
    <row r="426" spans="6:120" ht="4.5" customHeight="1">
      <c r="F426" s="189"/>
      <c r="G426" s="190"/>
      <c r="H426" s="190"/>
      <c r="I426" s="190"/>
      <c r="J426" s="190"/>
      <c r="K426" s="190"/>
      <c r="L426" s="190"/>
      <c r="M426" s="190"/>
      <c r="N426" s="190"/>
      <c r="O426" s="191"/>
      <c r="P426" s="41"/>
      <c r="Q426" s="16"/>
      <c r="R426" s="16"/>
      <c r="S426" s="16"/>
      <c r="T426" s="16"/>
      <c r="U426" s="16"/>
      <c r="V426" s="16"/>
      <c r="W426" s="16"/>
      <c r="X426" s="16"/>
      <c r="Y426" s="16"/>
      <c r="Z426" s="16"/>
      <c r="AA426" s="16"/>
      <c r="AB426" s="16"/>
      <c r="AC426" s="16"/>
      <c r="AD426" s="16"/>
      <c r="AE426" s="16"/>
      <c r="AF426" s="16"/>
      <c r="AG426" s="16"/>
      <c r="AH426" s="16"/>
      <c r="CO426" s="203"/>
      <c r="CP426" s="282"/>
      <c r="CQ426" s="391"/>
      <c r="CR426" s="392"/>
      <c r="CS426" s="392"/>
      <c r="CT426" s="392"/>
      <c r="CU426" s="392"/>
      <c r="CV426" s="392"/>
      <c r="CW426" s="392"/>
      <c r="CX426" s="392"/>
      <c r="CY426" s="392"/>
      <c r="CZ426" s="392"/>
      <c r="DA426" s="392"/>
      <c r="DB426" s="392"/>
      <c r="DC426" s="392"/>
      <c r="DD426" s="392"/>
      <c r="DE426" s="392"/>
      <c r="DF426" s="392"/>
      <c r="DG426" s="392"/>
      <c r="DH426" s="392"/>
      <c r="DI426" s="392"/>
      <c r="DJ426" s="392"/>
      <c r="DK426" s="392"/>
      <c r="DL426" s="392"/>
      <c r="DM426" s="392"/>
      <c r="DN426" s="392"/>
      <c r="DO426" s="393"/>
      <c r="DP426" s="286"/>
    </row>
    <row r="427" spans="6:120" ht="19.5" customHeight="1">
      <c r="F427" s="557" t="s">
        <v>1549</v>
      </c>
      <c r="G427" s="558"/>
      <c r="H427" s="558"/>
      <c r="I427" s="558"/>
      <c r="J427" s="558"/>
      <c r="K427" s="558"/>
      <c r="L427" s="558"/>
      <c r="M427" s="558"/>
      <c r="N427" s="558"/>
      <c r="O427" s="559"/>
      <c r="P427" s="41"/>
      <c r="Q427" s="16"/>
      <c r="R427" s="16"/>
      <c r="S427" s="16"/>
      <c r="T427" s="16"/>
      <c r="U427" s="16"/>
      <c r="V427" s="16"/>
      <c r="W427" s="16"/>
      <c r="X427" s="16"/>
      <c r="Y427" s="16"/>
      <c r="Z427" s="16"/>
      <c r="AA427" s="16"/>
      <c r="AB427" s="16"/>
      <c r="AC427" s="16"/>
      <c r="AD427" s="16"/>
      <c r="AE427" s="16"/>
      <c r="AF427" s="16"/>
      <c r="AG427" s="16"/>
      <c r="AH427" s="16"/>
      <c r="AN427" s="675">
        <f>IF(AS427&lt;&gt;0,AS427,"")</f>
      </c>
      <c r="AO427" s="676"/>
      <c r="AP427" s="677"/>
      <c r="AS427" s="205">
        <v>0</v>
      </c>
      <c r="BA427" s="188">
        <f>IF(AS427=0,3,"")</f>
        <v>3</v>
      </c>
      <c r="CO427" s="203"/>
      <c r="CP427" s="282"/>
      <c r="CQ427" s="394"/>
      <c r="CR427" s="395"/>
      <c r="CS427" s="395"/>
      <c r="CT427" s="395"/>
      <c r="CU427" s="395"/>
      <c r="CV427" s="395"/>
      <c r="CW427" s="395"/>
      <c r="CX427" s="395"/>
      <c r="CY427" s="395"/>
      <c r="CZ427" s="395"/>
      <c r="DA427" s="395"/>
      <c r="DB427" s="395"/>
      <c r="DC427" s="395"/>
      <c r="DD427" s="395"/>
      <c r="DE427" s="395"/>
      <c r="DF427" s="395"/>
      <c r="DG427" s="395"/>
      <c r="DH427" s="395"/>
      <c r="DI427" s="395"/>
      <c r="DJ427" s="395"/>
      <c r="DK427" s="395"/>
      <c r="DL427" s="395"/>
      <c r="DM427" s="395"/>
      <c r="DN427" s="395"/>
      <c r="DO427" s="396"/>
      <c r="DP427" s="286"/>
    </row>
    <row r="428" spans="6:93" ht="4.5" customHeight="1">
      <c r="F428" s="192"/>
      <c r="G428" s="193"/>
      <c r="H428" s="193"/>
      <c r="I428" s="193"/>
      <c r="J428" s="193"/>
      <c r="K428" s="193"/>
      <c r="L428" s="193"/>
      <c r="M428" s="193"/>
      <c r="N428" s="193"/>
      <c r="O428" s="194"/>
      <c r="P428" s="41"/>
      <c r="Q428" s="16"/>
      <c r="R428" s="16"/>
      <c r="S428" s="16"/>
      <c r="T428" s="16"/>
      <c r="U428" s="16"/>
      <c r="V428" s="16"/>
      <c r="W428" s="16"/>
      <c r="X428" s="16"/>
      <c r="Y428" s="16"/>
      <c r="Z428" s="16"/>
      <c r="AA428" s="16"/>
      <c r="AB428" s="16"/>
      <c r="AC428" s="16"/>
      <c r="AD428" s="16"/>
      <c r="AE428" s="16"/>
      <c r="AF428" s="16"/>
      <c r="AG428" s="16"/>
      <c r="AH428" s="16"/>
      <c r="CO428" s="203"/>
    </row>
    <row r="429" spans="1:157" s="4" customFormat="1" ht="4.5" customHeight="1">
      <c r="A429" s="16"/>
      <c r="B429" s="16"/>
      <c r="C429" s="16"/>
      <c r="D429" s="16"/>
      <c r="E429" s="16"/>
      <c r="F429" s="180"/>
      <c r="G429" s="180"/>
      <c r="H429" s="180"/>
      <c r="I429" s="180"/>
      <c r="J429" s="180"/>
      <c r="K429" s="180"/>
      <c r="L429" s="180"/>
      <c r="M429" s="180"/>
      <c r="N429" s="180"/>
      <c r="O429" s="180"/>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228"/>
      <c r="AS429" s="228"/>
      <c r="AT429" s="228"/>
      <c r="AU429" s="228"/>
      <c r="AV429" s="228"/>
      <c r="AW429" s="228"/>
      <c r="AX429" s="228"/>
      <c r="AY429" s="228"/>
      <c r="AZ429" s="228"/>
      <c r="BA429" s="227"/>
      <c r="BB429" s="227"/>
      <c r="BC429" s="227"/>
      <c r="BD429" s="227"/>
      <c r="BE429" s="227"/>
      <c r="BF429" s="227"/>
      <c r="BG429" s="227"/>
      <c r="BH429" s="227"/>
      <c r="BI429" s="227"/>
      <c r="BJ429" s="227"/>
      <c r="BK429" s="228"/>
      <c r="BL429" s="228"/>
      <c r="BM429" s="228"/>
      <c r="BN429" s="228"/>
      <c r="BO429" s="228"/>
      <c r="BP429" s="228"/>
      <c r="BQ429" s="228"/>
      <c r="BR429" s="228"/>
      <c r="BS429" s="228"/>
      <c r="BT429" s="228"/>
      <c r="BU429" s="228"/>
      <c r="BV429" s="228"/>
      <c r="BW429" s="228"/>
      <c r="BX429" s="228"/>
      <c r="BY429" s="228"/>
      <c r="BZ429" s="228"/>
      <c r="CA429" s="228"/>
      <c r="CB429" s="228"/>
      <c r="CC429" s="228"/>
      <c r="CD429" s="228"/>
      <c r="CE429" s="228"/>
      <c r="CF429" s="228"/>
      <c r="CG429" s="228"/>
      <c r="CH429" s="228"/>
      <c r="CI429" s="228"/>
      <c r="CJ429" s="228"/>
      <c r="CK429" s="228"/>
      <c r="CL429" s="228"/>
      <c r="CM429" s="228"/>
      <c r="CN429" s="228"/>
      <c r="CO429" s="203"/>
      <c r="CP429" s="226"/>
      <c r="CQ429" s="226"/>
      <c r="CR429" s="226"/>
      <c r="CS429" s="226"/>
      <c r="CT429" s="226"/>
      <c r="CU429" s="226"/>
      <c r="CV429" s="226"/>
      <c r="CW429" s="226"/>
      <c r="CX429" s="226"/>
      <c r="CY429" s="226"/>
      <c r="CZ429" s="226"/>
      <c r="DA429" s="226"/>
      <c r="DB429" s="226"/>
      <c r="DC429" s="226"/>
      <c r="DD429" s="226"/>
      <c r="DE429" s="226"/>
      <c r="DF429" s="226"/>
      <c r="DG429" s="226"/>
      <c r="DH429" s="226"/>
      <c r="DI429" s="226"/>
      <c r="DJ429" s="226"/>
      <c r="DK429" s="226"/>
      <c r="DL429" s="226"/>
      <c r="DM429" s="226"/>
      <c r="DN429" s="135"/>
      <c r="DO429" s="135"/>
      <c r="DP429" s="135"/>
      <c r="DQ429" s="104"/>
      <c r="DR429" s="104"/>
      <c r="DS429" s="104"/>
      <c r="DT429" s="104"/>
      <c r="DU429" s="104"/>
      <c r="DV429" s="104"/>
      <c r="DW429" s="104"/>
      <c r="DX429" s="104"/>
      <c r="DY429" s="16"/>
      <c r="DZ429" s="16"/>
      <c r="EA429" s="16"/>
      <c r="EB429" s="16"/>
      <c r="EC429" s="16"/>
      <c r="ED429" s="16"/>
      <c r="EE429" s="16"/>
      <c r="EF429" s="16"/>
      <c r="EG429" s="16"/>
      <c r="EH429" s="16"/>
      <c r="EI429" s="16"/>
      <c r="EJ429" s="16"/>
      <c r="EK429" s="16"/>
      <c r="EL429" s="16"/>
      <c r="EM429" s="16"/>
      <c r="EN429" s="16"/>
      <c r="EO429" s="16"/>
      <c r="EP429" s="16"/>
      <c r="EQ429" s="16"/>
      <c r="ER429" s="16"/>
      <c r="ES429" s="16"/>
      <c r="ET429" s="16"/>
      <c r="EU429" s="16"/>
      <c r="EV429" s="16"/>
      <c r="EW429" s="16"/>
      <c r="EX429" s="16"/>
      <c r="EY429" s="16"/>
      <c r="EZ429" s="16"/>
      <c r="FA429" s="16"/>
    </row>
    <row r="430" spans="6:114" ht="4.5" customHeight="1">
      <c r="F430" s="189"/>
      <c r="G430" s="190"/>
      <c r="H430" s="190"/>
      <c r="I430" s="190"/>
      <c r="J430" s="190"/>
      <c r="K430" s="190"/>
      <c r="L430" s="190"/>
      <c r="M430" s="190"/>
      <c r="N430" s="190"/>
      <c r="O430" s="191"/>
      <c r="P430" s="41"/>
      <c r="Q430" s="16"/>
      <c r="R430" s="16"/>
      <c r="S430" s="16"/>
      <c r="T430" s="16"/>
      <c r="U430" s="16"/>
      <c r="V430" s="16"/>
      <c r="W430" s="16"/>
      <c r="X430" s="16"/>
      <c r="Y430" s="16"/>
      <c r="Z430" s="16"/>
      <c r="AA430" s="16"/>
      <c r="AB430" s="16"/>
      <c r="AC430" s="16"/>
      <c r="AD430" s="16"/>
      <c r="AE430" s="16"/>
      <c r="AF430" s="16"/>
      <c r="AG430" s="16"/>
      <c r="AH430" s="16"/>
      <c r="CO430" s="203"/>
      <c r="CQ430" s="234"/>
      <c r="CR430" s="234"/>
      <c r="CS430" s="234"/>
      <c r="CT430" s="234"/>
      <c r="CU430" s="234"/>
      <c r="CV430" s="234"/>
      <c r="CW430" s="234"/>
      <c r="CX430" s="234"/>
      <c r="CY430" s="234"/>
      <c r="CZ430" s="234"/>
      <c r="DA430" s="234"/>
      <c r="DB430" s="234"/>
      <c r="DC430" s="234"/>
      <c r="DD430" s="234"/>
      <c r="DE430" s="234"/>
      <c r="DF430" s="234"/>
      <c r="DG430" s="234"/>
      <c r="DH430" s="234"/>
      <c r="DI430" s="234"/>
      <c r="DJ430" s="234"/>
    </row>
    <row r="431" spans="6:114" ht="19.5" customHeight="1">
      <c r="F431" s="557" t="s">
        <v>1550</v>
      </c>
      <c r="G431" s="558"/>
      <c r="H431" s="558"/>
      <c r="I431" s="558"/>
      <c r="J431" s="558"/>
      <c r="K431" s="558"/>
      <c r="L431" s="558"/>
      <c r="M431" s="558"/>
      <c r="N431" s="558"/>
      <c r="O431" s="559"/>
      <c r="P431" s="41"/>
      <c r="Q431" s="16"/>
      <c r="R431" s="16"/>
      <c r="S431" s="16"/>
      <c r="T431" s="16"/>
      <c r="U431" s="16"/>
      <c r="V431" s="16"/>
      <c r="W431" s="16"/>
      <c r="X431" s="16"/>
      <c r="Y431" s="16"/>
      <c r="Z431" s="16"/>
      <c r="AA431" s="16"/>
      <c r="AB431" s="16"/>
      <c r="AC431" s="16"/>
      <c r="AD431" s="16"/>
      <c r="AE431" s="16"/>
      <c r="AF431" s="16"/>
      <c r="AG431" s="16"/>
      <c r="AH431" s="16"/>
      <c r="AN431" s="675">
        <f>IF(AS431&lt;&gt;0,AS431,"")</f>
      </c>
      <c r="AO431" s="676"/>
      <c r="AP431" s="677"/>
      <c r="AS431" s="205">
        <v>0</v>
      </c>
      <c r="BA431" s="188">
        <f>IF(AS431=0,3,"")</f>
        <v>3</v>
      </c>
      <c r="CO431" s="203"/>
      <c r="CP431" s="229"/>
      <c r="CQ431" s="234"/>
      <c r="CR431" s="234"/>
      <c r="CS431" s="234"/>
      <c r="CT431" s="234"/>
      <c r="CU431" s="234"/>
      <c r="CV431" s="234"/>
      <c r="CW431" s="234"/>
      <c r="CX431" s="234"/>
      <c r="CY431" s="234"/>
      <c r="CZ431" s="234"/>
      <c r="DA431" s="234"/>
      <c r="DB431" s="234"/>
      <c r="DC431" s="234"/>
      <c r="DD431" s="234"/>
      <c r="DE431" s="234"/>
      <c r="DF431" s="234"/>
      <c r="DG431" s="234"/>
      <c r="DH431" s="234"/>
      <c r="DI431" s="234"/>
      <c r="DJ431" s="234"/>
    </row>
    <row r="432" spans="6:120" ht="19.5" customHeight="1">
      <c r="F432" s="557"/>
      <c r="G432" s="558"/>
      <c r="H432" s="558"/>
      <c r="I432" s="558"/>
      <c r="J432" s="558"/>
      <c r="K432" s="558"/>
      <c r="L432" s="558"/>
      <c r="M432" s="558"/>
      <c r="N432" s="558"/>
      <c r="O432" s="559"/>
      <c r="P432" s="41"/>
      <c r="Q432" s="16"/>
      <c r="R432" s="16"/>
      <c r="S432" s="16"/>
      <c r="T432" s="16"/>
      <c r="U432" s="16"/>
      <c r="V432" s="16"/>
      <c r="W432" s="16"/>
      <c r="X432" s="16"/>
      <c r="Y432" s="16"/>
      <c r="Z432" s="16"/>
      <c r="AA432" s="16"/>
      <c r="AB432" s="16"/>
      <c r="AC432" s="16"/>
      <c r="AD432" s="16"/>
      <c r="AE432" s="16"/>
      <c r="AF432" s="16"/>
      <c r="AG432" s="16"/>
      <c r="AH432" s="16"/>
      <c r="AN432" s="678"/>
      <c r="AO432" s="678"/>
      <c r="AP432" s="678"/>
      <c r="CO432" s="203"/>
      <c r="CQ432" s="234"/>
      <c r="CR432" s="234"/>
      <c r="CS432" s="234"/>
      <c r="CT432" s="234"/>
      <c r="CU432" s="234"/>
      <c r="CV432" s="234"/>
      <c r="CW432" s="234"/>
      <c r="CX432" s="234"/>
      <c r="CY432" s="234"/>
      <c r="CZ432" s="234"/>
      <c r="DA432" s="234"/>
      <c r="DB432" s="234"/>
      <c r="DC432" s="234"/>
      <c r="DD432" s="234"/>
      <c r="DE432" s="234"/>
      <c r="DF432" s="234"/>
      <c r="DG432" s="234"/>
      <c r="DH432" s="234"/>
      <c r="DI432" s="234"/>
      <c r="DJ432" s="234"/>
      <c r="DK432" s="229"/>
      <c r="DL432" s="229"/>
      <c r="DM432" s="229"/>
      <c r="DN432" s="104"/>
      <c r="DO432" s="104"/>
      <c r="DP432" s="104"/>
    </row>
    <row r="433" spans="6:114" ht="4.5" customHeight="1">
      <c r="F433" s="192"/>
      <c r="G433" s="193"/>
      <c r="H433" s="193"/>
      <c r="I433" s="193"/>
      <c r="J433" s="193"/>
      <c r="K433" s="193"/>
      <c r="L433" s="193"/>
      <c r="M433" s="193"/>
      <c r="N433" s="193"/>
      <c r="O433" s="194"/>
      <c r="P433" s="41"/>
      <c r="Q433" s="16"/>
      <c r="R433" s="16"/>
      <c r="S433" s="16"/>
      <c r="T433" s="16"/>
      <c r="U433" s="16"/>
      <c r="V433" s="16"/>
      <c r="W433" s="16"/>
      <c r="X433" s="16"/>
      <c r="Y433" s="16"/>
      <c r="Z433" s="16"/>
      <c r="AA433" s="16"/>
      <c r="AB433" s="16"/>
      <c r="AC433" s="16"/>
      <c r="AD433" s="16"/>
      <c r="AE433" s="16"/>
      <c r="AF433" s="16"/>
      <c r="AG433" s="16"/>
      <c r="AH433" s="16"/>
      <c r="CO433" s="203"/>
      <c r="CQ433" s="234"/>
      <c r="CR433" s="234"/>
      <c r="CS433" s="234"/>
      <c r="CT433" s="234"/>
      <c r="CU433" s="234"/>
      <c r="CV433" s="234"/>
      <c r="CW433" s="234"/>
      <c r="CX433" s="234"/>
      <c r="CY433" s="234"/>
      <c r="CZ433" s="234"/>
      <c r="DA433" s="234"/>
      <c r="DB433" s="234"/>
      <c r="DC433" s="234"/>
      <c r="DD433" s="234"/>
      <c r="DE433" s="234"/>
      <c r="DF433" s="234"/>
      <c r="DG433" s="234"/>
      <c r="DH433" s="234"/>
      <c r="DI433" s="234"/>
      <c r="DJ433" s="234"/>
    </row>
    <row r="434" spans="1:157" s="4" customFormat="1" ht="4.5" customHeight="1">
      <c r="A434" s="16"/>
      <c r="B434" s="16"/>
      <c r="C434" s="16"/>
      <c r="D434" s="16"/>
      <c r="E434" s="16"/>
      <c r="F434" s="180"/>
      <c r="G434" s="180"/>
      <c r="H434" s="180"/>
      <c r="I434" s="180"/>
      <c r="J434" s="180"/>
      <c r="K434" s="180"/>
      <c r="L434" s="180"/>
      <c r="M434" s="180"/>
      <c r="N434" s="180"/>
      <c r="O434" s="180"/>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228"/>
      <c r="AS434" s="228"/>
      <c r="AT434" s="228"/>
      <c r="AU434" s="228"/>
      <c r="AV434" s="228"/>
      <c r="AW434" s="228"/>
      <c r="AX434" s="228"/>
      <c r="AY434" s="228"/>
      <c r="AZ434" s="228"/>
      <c r="BA434" s="227"/>
      <c r="BB434" s="227"/>
      <c r="BC434" s="227"/>
      <c r="BD434" s="227"/>
      <c r="BE434" s="227"/>
      <c r="BF434" s="227"/>
      <c r="BG434" s="227"/>
      <c r="BH434" s="227"/>
      <c r="BI434" s="227"/>
      <c r="BJ434" s="227"/>
      <c r="BK434" s="228"/>
      <c r="BL434" s="228"/>
      <c r="BM434" s="228"/>
      <c r="BN434" s="228"/>
      <c r="BO434" s="228"/>
      <c r="BP434" s="228"/>
      <c r="BQ434" s="228"/>
      <c r="BR434" s="228"/>
      <c r="BS434" s="228"/>
      <c r="BT434" s="228"/>
      <c r="BU434" s="228"/>
      <c r="BV434" s="228"/>
      <c r="BW434" s="228"/>
      <c r="BX434" s="228"/>
      <c r="BY434" s="228"/>
      <c r="BZ434" s="228"/>
      <c r="CA434" s="228"/>
      <c r="CB434" s="228"/>
      <c r="CC434" s="228"/>
      <c r="CD434" s="228"/>
      <c r="CE434" s="228"/>
      <c r="CF434" s="228"/>
      <c r="CG434" s="228"/>
      <c r="CH434" s="228"/>
      <c r="CI434" s="228"/>
      <c r="CJ434" s="228"/>
      <c r="CK434" s="228"/>
      <c r="CL434" s="228"/>
      <c r="CM434" s="228"/>
      <c r="CN434" s="228"/>
      <c r="CO434" s="203"/>
      <c r="CP434" s="226"/>
      <c r="CQ434" s="234"/>
      <c r="CR434" s="234"/>
      <c r="CS434" s="234"/>
      <c r="CT434" s="234"/>
      <c r="CU434" s="234"/>
      <c r="CV434" s="234"/>
      <c r="CW434" s="234"/>
      <c r="CX434" s="234"/>
      <c r="CY434" s="234"/>
      <c r="CZ434" s="234"/>
      <c r="DA434" s="234"/>
      <c r="DB434" s="234"/>
      <c r="DC434" s="234"/>
      <c r="DD434" s="234"/>
      <c r="DE434" s="234"/>
      <c r="DF434" s="234"/>
      <c r="DG434" s="234"/>
      <c r="DH434" s="234"/>
      <c r="DI434" s="234"/>
      <c r="DJ434" s="234"/>
      <c r="DK434" s="226"/>
      <c r="DL434" s="226"/>
      <c r="DM434" s="226"/>
      <c r="DN434" s="135"/>
      <c r="DO434" s="135"/>
      <c r="DP434" s="135"/>
      <c r="DQ434" s="104"/>
      <c r="DR434" s="104"/>
      <c r="DS434" s="104"/>
      <c r="DT434" s="104"/>
      <c r="DU434" s="104"/>
      <c r="DV434" s="104"/>
      <c r="DW434" s="104"/>
      <c r="DX434" s="104"/>
      <c r="DY434" s="16"/>
      <c r="DZ434" s="16"/>
      <c r="EA434" s="16"/>
      <c r="EB434" s="16"/>
      <c r="EC434" s="16"/>
      <c r="ED434" s="16"/>
      <c r="EE434" s="16"/>
      <c r="EF434" s="16"/>
      <c r="EG434" s="16"/>
      <c r="EH434" s="16"/>
      <c r="EI434" s="16"/>
      <c r="EJ434" s="16"/>
      <c r="EK434" s="16"/>
      <c r="EL434" s="16"/>
      <c r="EM434" s="16"/>
      <c r="EN434" s="16"/>
      <c r="EO434" s="16"/>
      <c r="EP434" s="16"/>
      <c r="EQ434" s="16"/>
      <c r="ER434" s="16"/>
      <c r="ES434" s="16"/>
      <c r="ET434" s="16"/>
      <c r="EU434" s="16"/>
      <c r="EV434" s="16"/>
      <c r="EW434" s="16"/>
      <c r="EX434" s="16"/>
      <c r="EY434" s="16"/>
      <c r="EZ434" s="16"/>
      <c r="FA434" s="16"/>
    </row>
    <row r="435" spans="6:114" ht="4.5" customHeight="1">
      <c r="F435" s="189"/>
      <c r="G435" s="190"/>
      <c r="H435" s="190"/>
      <c r="I435" s="190"/>
      <c r="J435" s="190"/>
      <c r="K435" s="190"/>
      <c r="L435" s="190"/>
      <c r="M435" s="190"/>
      <c r="N435" s="190"/>
      <c r="O435" s="191"/>
      <c r="P435" s="41"/>
      <c r="Q435" s="16"/>
      <c r="R435" s="16"/>
      <c r="S435" s="16"/>
      <c r="T435" s="16"/>
      <c r="U435" s="16"/>
      <c r="V435" s="16"/>
      <c r="W435" s="16"/>
      <c r="X435" s="16"/>
      <c r="Y435" s="16"/>
      <c r="Z435" s="16"/>
      <c r="AA435" s="16"/>
      <c r="AB435" s="16"/>
      <c r="AC435" s="16"/>
      <c r="AD435" s="16"/>
      <c r="AE435" s="16"/>
      <c r="AF435" s="16"/>
      <c r="AG435" s="16"/>
      <c r="AH435" s="16"/>
      <c r="CO435" s="203"/>
      <c r="CP435" s="229"/>
      <c r="CQ435" s="234"/>
      <c r="CR435" s="234"/>
      <c r="CS435" s="234"/>
      <c r="CT435" s="234"/>
      <c r="CU435" s="234"/>
      <c r="CV435" s="234"/>
      <c r="CW435" s="234"/>
      <c r="CX435" s="234"/>
      <c r="CY435" s="234"/>
      <c r="CZ435" s="234"/>
      <c r="DA435" s="234"/>
      <c r="DB435" s="234"/>
      <c r="DC435" s="234"/>
      <c r="DD435" s="234"/>
      <c r="DE435" s="234"/>
      <c r="DF435" s="234"/>
      <c r="DG435" s="234"/>
      <c r="DH435" s="234"/>
      <c r="DI435" s="234"/>
      <c r="DJ435" s="234"/>
    </row>
    <row r="436" spans="6:120" ht="19.5" customHeight="1">
      <c r="F436" s="557" t="s">
        <v>1551</v>
      </c>
      <c r="G436" s="558"/>
      <c r="H436" s="558"/>
      <c r="I436" s="558"/>
      <c r="J436" s="558"/>
      <c r="K436" s="558"/>
      <c r="L436" s="558"/>
      <c r="M436" s="558"/>
      <c r="N436" s="558"/>
      <c r="O436" s="559"/>
      <c r="P436" s="41"/>
      <c r="Q436" s="16"/>
      <c r="R436" s="16"/>
      <c r="S436" s="16"/>
      <c r="T436" s="16"/>
      <c r="U436" s="16"/>
      <c r="V436" s="16"/>
      <c r="W436" s="16"/>
      <c r="X436" s="16"/>
      <c r="Y436" s="16"/>
      <c r="Z436" s="16"/>
      <c r="AA436" s="16"/>
      <c r="AB436" s="16"/>
      <c r="AC436" s="16"/>
      <c r="AD436" s="16"/>
      <c r="AE436" s="16"/>
      <c r="AF436" s="16"/>
      <c r="AG436" s="16"/>
      <c r="AH436" s="16"/>
      <c r="AN436" s="675">
        <f>IF(AS436&lt;&gt;0,AS436,"")</f>
      </c>
      <c r="AO436" s="676"/>
      <c r="AP436" s="677"/>
      <c r="AS436" s="205">
        <v>0</v>
      </c>
      <c r="BA436" s="188">
        <f>IF(AS436=0,3,"")</f>
        <v>3</v>
      </c>
      <c r="CO436" s="203"/>
      <c r="CQ436" s="234"/>
      <c r="CR436" s="234"/>
      <c r="CS436" s="234"/>
      <c r="CT436" s="234"/>
      <c r="CU436" s="234"/>
      <c r="CV436" s="234"/>
      <c r="CW436" s="234"/>
      <c r="CX436" s="234"/>
      <c r="CY436" s="234"/>
      <c r="CZ436" s="234"/>
      <c r="DA436" s="234"/>
      <c r="DB436" s="234"/>
      <c r="DC436" s="234"/>
      <c r="DD436" s="234"/>
      <c r="DE436" s="234"/>
      <c r="DF436" s="234"/>
      <c r="DG436" s="234"/>
      <c r="DH436" s="234"/>
      <c r="DI436" s="234"/>
      <c r="DJ436" s="234"/>
      <c r="DK436" s="229"/>
      <c r="DL436" s="229"/>
      <c r="DM436" s="229"/>
      <c r="DN436" s="104"/>
      <c r="DO436" s="104"/>
      <c r="DP436" s="104"/>
    </row>
    <row r="437" spans="6:114" ht="19.5" customHeight="1">
      <c r="F437" s="557"/>
      <c r="G437" s="558"/>
      <c r="H437" s="558"/>
      <c r="I437" s="558"/>
      <c r="J437" s="558"/>
      <c r="K437" s="558"/>
      <c r="L437" s="558"/>
      <c r="M437" s="558"/>
      <c r="N437" s="558"/>
      <c r="O437" s="559"/>
      <c r="P437" s="41"/>
      <c r="Q437" s="16"/>
      <c r="R437" s="16"/>
      <c r="S437" s="16"/>
      <c r="T437" s="16"/>
      <c r="U437" s="16"/>
      <c r="V437" s="16"/>
      <c r="W437" s="16"/>
      <c r="X437" s="16"/>
      <c r="Y437" s="16"/>
      <c r="Z437" s="16"/>
      <c r="AA437" s="16"/>
      <c r="AB437" s="16"/>
      <c r="AC437" s="16"/>
      <c r="AD437" s="16"/>
      <c r="AE437" s="16"/>
      <c r="AF437" s="16"/>
      <c r="AG437" s="16"/>
      <c r="AH437" s="16"/>
      <c r="AN437" s="678"/>
      <c r="AO437" s="678"/>
      <c r="AP437" s="678"/>
      <c r="CO437" s="203"/>
      <c r="CQ437" s="234"/>
      <c r="CR437" s="234"/>
      <c r="CS437" s="234"/>
      <c r="CT437" s="234"/>
      <c r="CU437" s="234"/>
      <c r="CV437" s="234"/>
      <c r="CW437" s="234"/>
      <c r="CX437" s="234"/>
      <c r="CY437" s="234"/>
      <c r="CZ437" s="234"/>
      <c r="DA437" s="234"/>
      <c r="DB437" s="234"/>
      <c r="DC437" s="234"/>
      <c r="DD437" s="234"/>
      <c r="DE437" s="234"/>
      <c r="DF437" s="234"/>
      <c r="DG437" s="234"/>
      <c r="DH437" s="234"/>
      <c r="DI437" s="234"/>
      <c r="DJ437" s="234"/>
    </row>
    <row r="438" spans="6:114" ht="4.5" customHeight="1">
      <c r="F438" s="192"/>
      <c r="G438" s="193"/>
      <c r="H438" s="193"/>
      <c r="I438" s="193"/>
      <c r="J438" s="193"/>
      <c r="K438" s="193"/>
      <c r="L438" s="193"/>
      <c r="M438" s="193"/>
      <c r="N438" s="193"/>
      <c r="O438" s="194"/>
      <c r="P438" s="41"/>
      <c r="Q438" s="16"/>
      <c r="R438" s="16"/>
      <c r="S438" s="16"/>
      <c r="T438" s="16"/>
      <c r="U438" s="16"/>
      <c r="V438" s="16"/>
      <c r="W438" s="16"/>
      <c r="X438" s="16"/>
      <c r="Y438" s="16"/>
      <c r="Z438" s="16"/>
      <c r="AA438" s="16"/>
      <c r="AB438" s="16"/>
      <c r="AC438" s="16"/>
      <c r="AD438" s="16"/>
      <c r="AE438" s="16"/>
      <c r="AF438" s="16"/>
      <c r="AG438" s="16"/>
      <c r="AH438" s="16"/>
      <c r="CO438" s="203"/>
      <c r="CQ438" s="234"/>
      <c r="CR438" s="234"/>
      <c r="CS438" s="234"/>
      <c r="CT438" s="234"/>
      <c r="CU438" s="234"/>
      <c r="CV438" s="234"/>
      <c r="CW438" s="234"/>
      <c r="CX438" s="234"/>
      <c r="CY438" s="234"/>
      <c r="CZ438" s="234"/>
      <c r="DA438" s="234"/>
      <c r="DB438" s="234"/>
      <c r="DC438" s="234"/>
      <c r="DD438" s="234"/>
      <c r="DE438" s="234"/>
      <c r="DF438" s="234"/>
      <c r="DG438" s="234"/>
      <c r="DH438" s="234"/>
      <c r="DI438" s="234"/>
      <c r="DJ438" s="234"/>
    </row>
    <row r="439" spans="6:114" ht="4.5" customHeight="1">
      <c r="F439" s="180"/>
      <c r="G439" s="180"/>
      <c r="H439" s="180"/>
      <c r="I439" s="180"/>
      <c r="J439" s="180"/>
      <c r="K439" s="180"/>
      <c r="L439" s="180"/>
      <c r="M439" s="180"/>
      <c r="N439" s="180"/>
      <c r="O439" s="180"/>
      <c r="P439" s="16"/>
      <c r="Q439" s="16"/>
      <c r="R439" s="16"/>
      <c r="S439" s="16"/>
      <c r="T439" s="16"/>
      <c r="U439" s="16"/>
      <c r="V439" s="16"/>
      <c r="W439" s="16"/>
      <c r="X439" s="16"/>
      <c r="Y439" s="16"/>
      <c r="Z439" s="16"/>
      <c r="AA439" s="16"/>
      <c r="AB439" s="16"/>
      <c r="AC439" s="16"/>
      <c r="AD439" s="16"/>
      <c r="AE439" s="16"/>
      <c r="AF439" s="16"/>
      <c r="AG439" s="16"/>
      <c r="AH439" s="16"/>
      <c r="CO439" s="203"/>
      <c r="CQ439" s="256"/>
      <c r="CR439" s="256"/>
      <c r="CS439" s="256"/>
      <c r="CT439" s="256"/>
      <c r="CU439" s="256"/>
      <c r="CV439" s="256"/>
      <c r="CW439" s="256"/>
      <c r="CX439" s="256"/>
      <c r="CY439" s="256"/>
      <c r="CZ439" s="256"/>
      <c r="DA439" s="256"/>
      <c r="DB439" s="256"/>
      <c r="DC439" s="256"/>
      <c r="DD439" s="256"/>
      <c r="DE439" s="256"/>
      <c r="DF439" s="256"/>
      <c r="DG439" s="256"/>
      <c r="DH439" s="256"/>
      <c r="DI439" s="256"/>
      <c r="DJ439" s="256"/>
    </row>
    <row r="440" spans="6:94" ht="4.5" customHeight="1">
      <c r="F440" s="189"/>
      <c r="G440" s="190"/>
      <c r="H440" s="190"/>
      <c r="I440" s="190"/>
      <c r="J440" s="190"/>
      <c r="K440" s="190"/>
      <c r="L440" s="190"/>
      <c r="M440" s="190"/>
      <c r="N440" s="190"/>
      <c r="O440" s="191"/>
      <c r="P440" s="41"/>
      <c r="Q440" s="16"/>
      <c r="R440" s="16"/>
      <c r="S440" s="16"/>
      <c r="T440" s="16"/>
      <c r="U440" s="16"/>
      <c r="V440" s="16"/>
      <c r="W440" s="16"/>
      <c r="X440" s="16"/>
      <c r="Y440" s="16"/>
      <c r="Z440" s="16"/>
      <c r="AA440" s="16"/>
      <c r="AB440" s="16"/>
      <c r="AC440" s="16"/>
      <c r="AD440" s="16"/>
      <c r="AE440" s="16"/>
      <c r="AF440" s="16"/>
      <c r="AG440" s="16"/>
      <c r="AH440" s="16"/>
      <c r="CO440" s="203"/>
      <c r="CP440" s="229"/>
    </row>
    <row r="441" spans="6:120" ht="19.5" customHeight="1">
      <c r="F441" s="557" t="s">
        <v>1552</v>
      </c>
      <c r="G441" s="558"/>
      <c r="H441" s="558"/>
      <c r="I441" s="558"/>
      <c r="J441" s="558"/>
      <c r="K441" s="558"/>
      <c r="L441" s="558"/>
      <c r="M441" s="558"/>
      <c r="N441" s="558"/>
      <c r="O441" s="559"/>
      <c r="P441" s="41"/>
      <c r="Q441" s="16"/>
      <c r="R441" s="16"/>
      <c r="S441" s="16"/>
      <c r="T441" s="16"/>
      <c r="U441" s="16"/>
      <c r="V441" s="16"/>
      <c r="W441" s="16"/>
      <c r="X441" s="16"/>
      <c r="Y441" s="16"/>
      <c r="Z441" s="16"/>
      <c r="AA441" s="16"/>
      <c r="AB441" s="16"/>
      <c r="AC441" s="16"/>
      <c r="AD441" s="16"/>
      <c r="AE441" s="16"/>
      <c r="AF441" s="16"/>
      <c r="AG441" s="16"/>
      <c r="AH441" s="16"/>
      <c r="AN441" s="675">
        <f>IF(AS441&lt;&gt;0,AS441,"")</f>
      </c>
      <c r="AO441" s="676"/>
      <c r="AP441" s="677"/>
      <c r="AS441" s="205">
        <v>0</v>
      </c>
      <c r="BA441" s="188">
        <f>IF(AS441=0,3,"")</f>
        <v>3</v>
      </c>
      <c r="CO441" s="203"/>
      <c r="CQ441" s="229"/>
      <c r="CR441" s="229"/>
      <c r="CS441" s="229"/>
      <c r="CT441" s="229"/>
      <c r="CU441" s="229"/>
      <c r="CV441" s="229"/>
      <c r="CW441" s="229"/>
      <c r="CX441" s="229"/>
      <c r="CY441" s="229"/>
      <c r="CZ441" s="229"/>
      <c r="DA441" s="229"/>
      <c r="DB441" s="229"/>
      <c r="DC441" s="229"/>
      <c r="DD441" s="229"/>
      <c r="DE441" s="229"/>
      <c r="DF441" s="229"/>
      <c r="DG441" s="229"/>
      <c r="DH441" s="229"/>
      <c r="DI441" s="229"/>
      <c r="DJ441" s="229"/>
      <c r="DK441" s="229"/>
      <c r="DL441" s="229"/>
      <c r="DM441" s="229"/>
      <c r="DN441" s="104"/>
      <c r="DO441" s="104"/>
      <c r="DP441" s="104"/>
    </row>
    <row r="442" spans="6:93" ht="19.5" customHeight="1">
      <c r="F442" s="557"/>
      <c r="G442" s="558"/>
      <c r="H442" s="558"/>
      <c r="I442" s="558"/>
      <c r="J442" s="558"/>
      <c r="K442" s="558"/>
      <c r="L442" s="558"/>
      <c r="M442" s="558"/>
      <c r="N442" s="558"/>
      <c r="O442" s="559"/>
      <c r="P442" s="41"/>
      <c r="Q442" s="16"/>
      <c r="R442" s="16"/>
      <c r="S442" s="16"/>
      <c r="T442" s="16"/>
      <c r="U442" s="16"/>
      <c r="V442" s="16"/>
      <c r="W442" s="16"/>
      <c r="X442" s="16"/>
      <c r="Y442" s="16"/>
      <c r="Z442" s="16"/>
      <c r="AA442" s="16"/>
      <c r="AB442" s="16"/>
      <c r="AC442" s="16"/>
      <c r="AD442" s="16"/>
      <c r="AE442" s="16"/>
      <c r="AF442" s="16"/>
      <c r="AG442" s="16"/>
      <c r="AH442" s="16"/>
      <c r="AN442" s="678"/>
      <c r="AO442" s="678"/>
      <c r="AP442" s="678"/>
      <c r="CO442" s="203"/>
    </row>
    <row r="443" spans="6:93" ht="4.5" customHeight="1">
      <c r="F443" s="44"/>
      <c r="G443" s="45"/>
      <c r="H443" s="45"/>
      <c r="I443" s="45"/>
      <c r="J443" s="45"/>
      <c r="K443" s="45"/>
      <c r="L443" s="45"/>
      <c r="M443" s="45"/>
      <c r="N443" s="45"/>
      <c r="O443" s="47"/>
      <c r="P443" s="41"/>
      <c r="Q443" s="16"/>
      <c r="R443" s="16"/>
      <c r="S443" s="16"/>
      <c r="T443" s="16"/>
      <c r="U443" s="16"/>
      <c r="V443" s="16"/>
      <c r="W443" s="16"/>
      <c r="X443" s="16"/>
      <c r="Y443" s="16"/>
      <c r="Z443" s="16"/>
      <c r="AA443" s="16"/>
      <c r="AB443" s="16"/>
      <c r="AC443" s="16"/>
      <c r="AD443" s="16"/>
      <c r="AE443" s="16"/>
      <c r="AF443" s="16"/>
      <c r="AG443" s="16"/>
      <c r="AH443" s="16"/>
      <c r="CO443" s="203"/>
    </row>
    <row r="444" spans="16:93" ht="19.5" customHeight="1">
      <c r="P444" s="16"/>
      <c r="Q444" s="16"/>
      <c r="R444" s="16"/>
      <c r="S444" s="16"/>
      <c r="T444" s="16"/>
      <c r="U444" s="16"/>
      <c r="V444" s="16"/>
      <c r="W444" s="16"/>
      <c r="X444" s="16"/>
      <c r="Y444" s="16"/>
      <c r="Z444" s="16"/>
      <c r="AA444" s="16"/>
      <c r="AB444" s="16"/>
      <c r="AC444" s="16"/>
      <c r="AD444" s="16"/>
      <c r="AE444" s="16"/>
      <c r="AF444" s="16"/>
      <c r="AG444" s="16"/>
      <c r="AH444" s="16"/>
      <c r="CO444" s="203"/>
    </row>
    <row r="445" spans="2:93" ht="19.5" customHeight="1">
      <c r="B445" s="8" t="s">
        <v>4336</v>
      </c>
      <c r="CO445" s="203"/>
    </row>
    <row r="446" ht="4.5" customHeight="1">
      <c r="CO446" s="203"/>
    </row>
    <row r="447" spans="6:93" ht="4.5" customHeight="1">
      <c r="F447" s="24"/>
      <c r="G447" s="24"/>
      <c r="H447" s="24"/>
      <c r="I447" s="24"/>
      <c r="J447" s="24"/>
      <c r="K447" s="24"/>
      <c r="L447" s="24"/>
      <c r="M447" s="24"/>
      <c r="N447" s="24"/>
      <c r="O447" s="24"/>
      <c r="P447" s="24"/>
      <c r="Q447" s="24"/>
      <c r="R447" s="24"/>
      <c r="S447" s="24"/>
      <c r="T447" s="24"/>
      <c r="U447" s="24"/>
      <c r="V447" s="24"/>
      <c r="W447" s="24"/>
      <c r="X447" s="24"/>
      <c r="CO447" s="203"/>
    </row>
    <row r="448" spans="6:93" ht="19.5" customHeight="1">
      <c r="F448" s="24"/>
      <c r="G448" s="24"/>
      <c r="H448" s="24"/>
      <c r="I448" s="24"/>
      <c r="J448" s="24"/>
      <c r="K448" s="24"/>
      <c r="L448" s="24"/>
      <c r="M448" s="24"/>
      <c r="N448" s="24"/>
      <c r="O448" s="24"/>
      <c r="P448" s="24"/>
      <c r="Q448" s="24"/>
      <c r="R448" s="24"/>
      <c r="S448" s="24"/>
      <c r="T448" s="24"/>
      <c r="U448" s="24"/>
      <c r="V448" s="24"/>
      <c r="W448" s="24"/>
      <c r="X448" s="24"/>
      <c r="AN448" s="675">
        <f>IF(AS448&lt;&gt;0,AS448,"")</f>
      </c>
      <c r="AO448" s="676"/>
      <c r="AP448" s="677"/>
      <c r="AS448" s="205">
        <v>0</v>
      </c>
      <c r="BA448" s="188">
        <f>IF(AS448=0,3,"")</f>
        <v>3</v>
      </c>
      <c r="CO448" s="203"/>
    </row>
    <row r="449" spans="6:93" ht="4.5" customHeight="1">
      <c r="F449" s="24"/>
      <c r="G449" s="24"/>
      <c r="H449" s="24"/>
      <c r="I449" s="24"/>
      <c r="J449" s="24"/>
      <c r="K449" s="24"/>
      <c r="L449" s="24"/>
      <c r="M449" s="24"/>
      <c r="N449" s="24"/>
      <c r="O449" s="24"/>
      <c r="P449" s="24"/>
      <c r="Q449" s="24"/>
      <c r="R449" s="24"/>
      <c r="S449" s="24"/>
      <c r="T449" s="24"/>
      <c r="U449" s="24"/>
      <c r="V449" s="24"/>
      <c r="W449" s="24"/>
      <c r="X449" s="24"/>
      <c r="CO449" s="203"/>
    </row>
    <row r="450" ht="19.5" customHeight="1">
      <c r="CO450" s="203"/>
    </row>
    <row r="451" spans="1:157" s="6" customFormat="1" ht="19.5" customHeight="1">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E451" s="22"/>
      <c r="AF451" s="22"/>
      <c r="AG451" s="22"/>
      <c r="AH451" s="22"/>
      <c r="AI451" s="22"/>
      <c r="AJ451" s="22"/>
      <c r="AK451" s="22"/>
      <c r="AL451" s="22"/>
      <c r="AM451" s="22"/>
      <c r="AN451" s="22"/>
      <c r="AO451" s="22"/>
      <c r="AP451" s="22"/>
      <c r="AQ451" s="22"/>
      <c r="AR451" s="231"/>
      <c r="AS451" s="231"/>
      <c r="AT451" s="231"/>
      <c r="AU451" s="231"/>
      <c r="AV451" s="231"/>
      <c r="AW451" s="231"/>
      <c r="AX451" s="231"/>
      <c r="AY451" s="231"/>
      <c r="AZ451" s="231"/>
      <c r="BA451" s="233"/>
      <c r="BB451" s="233"/>
      <c r="BC451" s="233"/>
      <c r="BD451" s="233"/>
      <c r="BE451" s="233"/>
      <c r="BF451" s="233"/>
      <c r="BG451" s="233"/>
      <c r="BH451" s="233"/>
      <c r="BI451" s="233"/>
      <c r="BJ451" s="233"/>
      <c r="BK451" s="231"/>
      <c r="BL451" s="231"/>
      <c r="BM451" s="231"/>
      <c r="BN451" s="231"/>
      <c r="BO451" s="231"/>
      <c r="BP451" s="231"/>
      <c r="BQ451" s="231"/>
      <c r="BR451" s="231"/>
      <c r="BS451" s="231"/>
      <c r="BT451" s="231"/>
      <c r="BU451" s="231"/>
      <c r="BV451" s="231"/>
      <c r="BW451" s="231"/>
      <c r="BX451" s="231"/>
      <c r="BY451" s="231"/>
      <c r="BZ451" s="231"/>
      <c r="CA451" s="231"/>
      <c r="CB451" s="231"/>
      <c r="CC451" s="231"/>
      <c r="CD451" s="231"/>
      <c r="CE451" s="231"/>
      <c r="CF451" s="231"/>
      <c r="CG451" s="231"/>
      <c r="CH451" s="231"/>
      <c r="CI451" s="231"/>
      <c r="CJ451" s="231"/>
      <c r="CK451" s="231"/>
      <c r="CL451" s="231"/>
      <c r="CM451" s="231"/>
      <c r="CN451" s="231"/>
      <c r="CO451" s="203"/>
      <c r="CP451" s="226"/>
      <c r="CQ451" s="226"/>
      <c r="CR451" s="226"/>
      <c r="CS451" s="226"/>
      <c r="CT451" s="226"/>
      <c r="CU451" s="226"/>
      <c r="CV451" s="226"/>
      <c r="CW451" s="226"/>
      <c r="CX451" s="226"/>
      <c r="CY451" s="226"/>
      <c r="CZ451" s="226"/>
      <c r="DA451" s="226"/>
      <c r="DB451" s="226"/>
      <c r="DC451" s="226"/>
      <c r="DD451" s="226"/>
      <c r="DE451" s="226"/>
      <c r="DF451" s="226"/>
      <c r="DG451" s="226"/>
      <c r="DH451" s="226"/>
      <c r="DI451" s="226"/>
      <c r="DJ451" s="226"/>
      <c r="DK451" s="226"/>
      <c r="DL451" s="226"/>
      <c r="DM451" s="226"/>
      <c r="DN451" s="135"/>
      <c r="DO451" s="135"/>
      <c r="DP451" s="135"/>
      <c r="DQ451" s="22"/>
      <c r="DR451" s="22"/>
      <c r="DS451" s="22"/>
      <c r="DT451" s="22"/>
      <c r="DU451" s="22"/>
      <c r="DV451" s="22"/>
      <c r="DW451" s="22"/>
      <c r="DX451" s="22"/>
      <c r="DY451" s="22"/>
      <c r="DZ451" s="22"/>
      <c r="EA451" s="22"/>
      <c r="EB451" s="22"/>
      <c r="EC451" s="22"/>
      <c r="ED451" s="22"/>
      <c r="EE451" s="22"/>
      <c r="EF451" s="22"/>
      <c r="EG451" s="22"/>
      <c r="EH451" s="22"/>
      <c r="EI451" s="22"/>
      <c r="EJ451" s="22"/>
      <c r="EK451" s="22"/>
      <c r="EL451" s="22"/>
      <c r="EM451" s="22"/>
      <c r="EN451" s="22"/>
      <c r="EO451" s="22"/>
      <c r="EP451" s="22"/>
      <c r="EQ451" s="22"/>
      <c r="ER451" s="22"/>
      <c r="ES451" s="22"/>
      <c r="ET451" s="22"/>
      <c r="EU451" s="22"/>
      <c r="EV451" s="22"/>
      <c r="EW451" s="22"/>
      <c r="EX451" s="22"/>
      <c r="EY451" s="22"/>
      <c r="EZ451" s="22"/>
      <c r="FA451" s="22"/>
    </row>
    <row r="452" spans="1:157" s="6" customFormat="1" ht="24" customHeight="1">
      <c r="A452" s="22"/>
      <c r="B452" s="516" t="s">
        <v>483</v>
      </c>
      <c r="C452" s="516"/>
      <c r="D452" s="516"/>
      <c r="E452" s="516"/>
      <c r="F452" s="516"/>
      <c r="G452" s="516"/>
      <c r="H452" s="516"/>
      <c r="I452" s="516"/>
      <c r="J452" s="516"/>
      <c r="K452" s="516"/>
      <c r="L452" s="516"/>
      <c r="M452" s="516"/>
      <c r="N452" s="516"/>
      <c r="O452" s="516"/>
      <c r="P452" s="516"/>
      <c r="Q452" s="516"/>
      <c r="R452" s="516"/>
      <c r="S452" s="516"/>
      <c r="T452" s="516"/>
      <c r="U452" s="516"/>
      <c r="V452" s="516"/>
      <c r="W452" s="516"/>
      <c r="X452" s="516"/>
      <c r="Y452" s="516"/>
      <c r="Z452" s="516"/>
      <c r="AA452" s="516"/>
      <c r="AB452" s="516"/>
      <c r="AC452" s="516"/>
      <c r="AD452" s="516"/>
      <c r="AE452" s="516"/>
      <c r="AF452" s="516"/>
      <c r="AG452" s="516"/>
      <c r="AH452" s="516"/>
      <c r="AI452" s="516"/>
      <c r="AJ452" s="516"/>
      <c r="AK452" s="516"/>
      <c r="AL452" s="516"/>
      <c r="AM452" s="516"/>
      <c r="AN452" s="516"/>
      <c r="AO452" s="516"/>
      <c r="AP452" s="516"/>
      <c r="AQ452" s="22"/>
      <c r="AR452" s="231"/>
      <c r="AS452" s="231"/>
      <c r="AT452" s="231"/>
      <c r="AU452" s="231"/>
      <c r="AV452" s="231"/>
      <c r="AW452" s="231"/>
      <c r="AX452" s="231"/>
      <c r="AY452" s="231"/>
      <c r="AZ452" s="231"/>
      <c r="BA452" s="233"/>
      <c r="BB452" s="233"/>
      <c r="BC452" s="233"/>
      <c r="BD452" s="233"/>
      <c r="BE452" s="233"/>
      <c r="BF452" s="233"/>
      <c r="BG452" s="233"/>
      <c r="BH452" s="233"/>
      <c r="BI452" s="233"/>
      <c r="BJ452" s="233"/>
      <c r="BK452" s="231"/>
      <c r="BL452" s="231"/>
      <c r="BM452" s="231"/>
      <c r="BN452" s="231"/>
      <c r="BO452" s="231"/>
      <c r="BP452" s="231"/>
      <c r="BQ452" s="231"/>
      <c r="BR452" s="231"/>
      <c r="BS452" s="231"/>
      <c r="BT452" s="231"/>
      <c r="BU452" s="231"/>
      <c r="BV452" s="231"/>
      <c r="BW452" s="231"/>
      <c r="BX452" s="231"/>
      <c r="BY452" s="231"/>
      <c r="BZ452" s="231"/>
      <c r="CA452" s="231"/>
      <c r="CB452" s="231"/>
      <c r="CC452" s="231"/>
      <c r="CD452" s="231"/>
      <c r="CE452" s="231"/>
      <c r="CF452" s="231"/>
      <c r="CG452" s="231"/>
      <c r="CH452" s="231"/>
      <c r="CI452" s="231"/>
      <c r="CJ452" s="231"/>
      <c r="CK452" s="231"/>
      <c r="CL452" s="231"/>
      <c r="CM452" s="231"/>
      <c r="CN452" s="231"/>
      <c r="CO452" s="257"/>
      <c r="CP452" s="226"/>
      <c r="CQ452" s="226"/>
      <c r="CR452" s="226"/>
      <c r="CS452" s="226"/>
      <c r="CT452" s="226"/>
      <c r="CU452" s="226"/>
      <c r="CV452" s="226"/>
      <c r="CW452" s="226"/>
      <c r="CX452" s="226"/>
      <c r="CY452" s="226"/>
      <c r="CZ452" s="226"/>
      <c r="DA452" s="226"/>
      <c r="DB452" s="226"/>
      <c r="DC452" s="226"/>
      <c r="DD452" s="226"/>
      <c r="DE452" s="226"/>
      <c r="DF452" s="226"/>
      <c r="DG452" s="226"/>
      <c r="DH452" s="226"/>
      <c r="DI452" s="226"/>
      <c r="DJ452" s="226"/>
      <c r="DK452" s="226"/>
      <c r="DL452" s="226"/>
      <c r="DM452" s="226"/>
      <c r="DN452" s="135"/>
      <c r="DO452" s="135"/>
      <c r="DP452" s="135"/>
      <c r="DQ452" s="22"/>
      <c r="DR452" s="22"/>
      <c r="DS452" s="22"/>
      <c r="DT452" s="22"/>
      <c r="DU452" s="22"/>
      <c r="DV452" s="22"/>
      <c r="DW452" s="22"/>
      <c r="DX452" s="22"/>
      <c r="DY452" s="22"/>
      <c r="DZ452" s="22"/>
      <c r="EA452" s="22"/>
      <c r="EB452" s="22"/>
      <c r="EC452" s="22"/>
      <c r="ED452" s="22"/>
      <c r="EE452" s="22"/>
      <c r="EF452" s="22"/>
      <c r="EG452" s="22"/>
      <c r="EH452" s="22"/>
      <c r="EI452" s="22"/>
      <c r="EJ452" s="22"/>
      <c r="EK452" s="22"/>
      <c r="EL452" s="22"/>
      <c r="EM452" s="22"/>
      <c r="EN452" s="22"/>
      <c r="EO452" s="22"/>
      <c r="EP452" s="22"/>
      <c r="EQ452" s="22"/>
      <c r="ER452" s="22"/>
      <c r="ES452" s="22"/>
      <c r="ET452" s="22"/>
      <c r="EU452" s="22"/>
      <c r="EV452" s="22"/>
      <c r="EW452" s="22"/>
      <c r="EX452" s="22"/>
      <c r="EY452" s="22"/>
      <c r="EZ452" s="22"/>
      <c r="FA452" s="22"/>
    </row>
    <row r="453" ht="4.5" customHeight="1">
      <c r="CO453" s="257"/>
    </row>
    <row r="454" spans="1:157" s="6" customFormat="1" ht="18" customHeight="1">
      <c r="A454" s="22"/>
      <c r="B454" s="22"/>
      <c r="C454" s="198"/>
      <c r="D454" s="198"/>
      <c r="E454" s="198"/>
      <c r="F454" s="198"/>
      <c r="G454" s="198"/>
      <c r="H454" s="198"/>
      <c r="I454" s="198"/>
      <c r="J454" s="198"/>
      <c r="K454" s="198"/>
      <c r="L454" s="198"/>
      <c r="M454" s="198"/>
      <c r="N454" s="198"/>
      <c r="O454" s="198"/>
      <c r="P454" s="198"/>
      <c r="Q454" s="198"/>
      <c r="R454" s="198"/>
      <c r="S454" s="198"/>
      <c r="T454" s="198"/>
      <c r="U454" s="198"/>
      <c r="V454" s="198"/>
      <c r="Y454" s="517" t="s">
        <v>482</v>
      </c>
      <c r="Z454" s="517"/>
      <c r="AA454" s="517"/>
      <c r="AB454" s="517"/>
      <c r="AC454" s="517"/>
      <c r="AD454" s="517"/>
      <c r="AE454" s="517"/>
      <c r="AF454" s="517"/>
      <c r="AG454" s="517"/>
      <c r="AH454" s="517"/>
      <c r="AI454" s="517"/>
      <c r="AJ454" s="517"/>
      <c r="AK454" s="517"/>
      <c r="AL454" s="517"/>
      <c r="AM454" s="517"/>
      <c r="AN454" s="517"/>
      <c r="AO454" s="22"/>
      <c r="AP454" s="22"/>
      <c r="AQ454" s="22"/>
      <c r="AR454" s="231"/>
      <c r="AS454" s="231"/>
      <c r="AT454" s="231"/>
      <c r="AU454" s="231"/>
      <c r="AV454" s="231"/>
      <c r="AW454" s="231"/>
      <c r="AX454" s="231"/>
      <c r="AY454" s="231"/>
      <c r="AZ454" s="231"/>
      <c r="BA454" s="233"/>
      <c r="BB454" s="233"/>
      <c r="BC454" s="233"/>
      <c r="BD454" s="233"/>
      <c r="BE454" s="233"/>
      <c r="BF454" s="233"/>
      <c r="BG454" s="233"/>
      <c r="BH454" s="233"/>
      <c r="BI454" s="233"/>
      <c r="BJ454" s="233"/>
      <c r="BK454" s="231"/>
      <c r="BL454" s="231"/>
      <c r="BM454" s="231"/>
      <c r="BN454" s="231"/>
      <c r="BO454" s="231"/>
      <c r="BP454" s="231"/>
      <c r="BQ454" s="231"/>
      <c r="BR454" s="231"/>
      <c r="BS454" s="231"/>
      <c r="BT454" s="231"/>
      <c r="BU454" s="231"/>
      <c r="BV454" s="231"/>
      <c r="BW454" s="231"/>
      <c r="BX454" s="231"/>
      <c r="BY454" s="231"/>
      <c r="BZ454" s="231"/>
      <c r="CA454" s="231"/>
      <c r="CB454" s="231"/>
      <c r="CC454" s="231"/>
      <c r="CD454" s="231"/>
      <c r="CE454" s="231"/>
      <c r="CF454" s="231"/>
      <c r="CG454" s="231"/>
      <c r="CH454" s="231"/>
      <c r="CI454" s="231"/>
      <c r="CJ454" s="231"/>
      <c r="CK454" s="231"/>
      <c r="CL454" s="231"/>
      <c r="CM454" s="231"/>
      <c r="CN454" s="231"/>
      <c r="CO454" s="203"/>
      <c r="CP454" s="226"/>
      <c r="CQ454" s="226"/>
      <c r="CR454" s="226"/>
      <c r="CS454" s="226"/>
      <c r="CT454" s="226"/>
      <c r="CU454" s="226"/>
      <c r="CV454" s="226"/>
      <c r="CW454" s="226"/>
      <c r="CX454" s="226"/>
      <c r="CY454" s="226"/>
      <c r="CZ454" s="226"/>
      <c r="DA454" s="226"/>
      <c r="DB454" s="226"/>
      <c r="DC454" s="226"/>
      <c r="DD454" s="226"/>
      <c r="DE454" s="226"/>
      <c r="DF454" s="226"/>
      <c r="DG454" s="226"/>
      <c r="DH454" s="226"/>
      <c r="DI454" s="226"/>
      <c r="DJ454" s="226"/>
      <c r="DK454" s="226"/>
      <c r="DL454" s="226"/>
      <c r="DM454" s="226"/>
      <c r="DN454" s="135"/>
      <c r="DO454" s="135"/>
      <c r="DP454" s="135"/>
      <c r="DQ454" s="22"/>
      <c r="DR454" s="22"/>
      <c r="DS454" s="22"/>
      <c r="DT454" s="22"/>
      <c r="DU454" s="22"/>
      <c r="DV454" s="22"/>
      <c r="DW454" s="22"/>
      <c r="DX454" s="22"/>
      <c r="DY454" s="22"/>
      <c r="DZ454" s="22"/>
      <c r="EA454" s="22"/>
      <c r="EB454" s="22"/>
      <c r="EC454" s="22"/>
      <c r="ED454" s="22"/>
      <c r="EE454" s="22"/>
      <c r="EF454" s="22"/>
      <c r="EG454" s="22"/>
      <c r="EH454" s="22"/>
      <c r="EI454" s="22"/>
      <c r="EJ454" s="22"/>
      <c r="EK454" s="22"/>
      <c r="EL454" s="22"/>
      <c r="EM454" s="22"/>
      <c r="EN454" s="22"/>
      <c r="EO454" s="22"/>
      <c r="EP454" s="22"/>
      <c r="EQ454" s="22"/>
      <c r="ER454" s="22"/>
      <c r="ES454" s="22"/>
      <c r="ET454" s="22"/>
      <c r="EU454" s="22"/>
      <c r="EV454" s="22"/>
      <c r="EW454" s="22"/>
      <c r="EX454" s="22"/>
      <c r="EY454" s="22"/>
      <c r="EZ454" s="22"/>
      <c r="FA454" s="22"/>
    </row>
    <row r="455" spans="1:157" s="6" customFormat="1" ht="18" customHeight="1">
      <c r="A455" s="22"/>
      <c r="B455" s="22"/>
      <c r="C455" s="22"/>
      <c r="D455" s="22"/>
      <c r="E455" s="22"/>
      <c r="F455" s="22"/>
      <c r="G455" s="22"/>
      <c r="H455" s="22"/>
      <c r="I455" s="22"/>
      <c r="J455" s="22"/>
      <c r="K455" s="22"/>
      <c r="L455" s="22"/>
      <c r="M455" s="22"/>
      <c r="N455" s="22"/>
      <c r="O455" s="22"/>
      <c r="P455" s="22"/>
      <c r="Q455" s="201"/>
      <c r="R455" s="22"/>
      <c r="S455" s="22"/>
      <c r="T455" s="22"/>
      <c r="U455" s="22"/>
      <c r="Y455" s="512" t="s">
        <v>474</v>
      </c>
      <c r="Z455" s="513"/>
      <c r="AA455" s="512" t="s">
        <v>475</v>
      </c>
      <c r="AB455" s="513"/>
      <c r="AC455" s="512" t="s">
        <v>476</v>
      </c>
      <c r="AD455" s="513"/>
      <c r="AE455" s="512" t="s">
        <v>477</v>
      </c>
      <c r="AF455" s="513"/>
      <c r="AG455" s="512" t="s">
        <v>478</v>
      </c>
      <c r="AH455" s="513"/>
      <c r="AI455" s="512" t="s">
        <v>479</v>
      </c>
      <c r="AJ455" s="513"/>
      <c r="AK455" s="512" t="s">
        <v>480</v>
      </c>
      <c r="AL455" s="513"/>
      <c r="AM455" s="512" t="s">
        <v>481</v>
      </c>
      <c r="AN455" s="513"/>
      <c r="AO455" s="22"/>
      <c r="AP455" s="22"/>
      <c r="AQ455" s="22"/>
      <c r="AR455" s="231"/>
      <c r="AS455" s="231"/>
      <c r="AT455" s="231"/>
      <c r="AU455" s="231"/>
      <c r="AV455" s="231"/>
      <c r="AW455" s="231"/>
      <c r="AX455" s="231"/>
      <c r="AY455" s="231"/>
      <c r="AZ455" s="231"/>
      <c r="BA455" s="233"/>
      <c r="BB455" s="233"/>
      <c r="BC455" s="233"/>
      <c r="BD455" s="233"/>
      <c r="BE455" s="233"/>
      <c r="BF455" s="233"/>
      <c r="BG455" s="233"/>
      <c r="BH455" s="233"/>
      <c r="BI455" s="233"/>
      <c r="BJ455" s="233"/>
      <c r="BK455" s="231"/>
      <c r="BL455" s="231"/>
      <c r="BM455" s="231"/>
      <c r="BN455" s="231"/>
      <c r="BO455" s="231"/>
      <c r="BP455" s="231"/>
      <c r="BQ455" s="231"/>
      <c r="BR455" s="231"/>
      <c r="BS455" s="231"/>
      <c r="BT455" s="231"/>
      <c r="BU455" s="231"/>
      <c r="BV455" s="231"/>
      <c r="BW455" s="231"/>
      <c r="BX455" s="231"/>
      <c r="BY455" s="231"/>
      <c r="BZ455" s="231"/>
      <c r="CA455" s="231"/>
      <c r="CB455" s="231"/>
      <c r="CC455" s="231"/>
      <c r="CD455" s="231"/>
      <c r="CE455" s="231"/>
      <c r="CF455" s="231"/>
      <c r="CG455" s="231"/>
      <c r="CH455" s="231"/>
      <c r="CI455" s="231"/>
      <c r="CJ455" s="231"/>
      <c r="CK455" s="231"/>
      <c r="CL455" s="231"/>
      <c r="CM455" s="231"/>
      <c r="CN455" s="231"/>
      <c r="CO455" s="257"/>
      <c r="CP455" s="226"/>
      <c r="CQ455" s="226"/>
      <c r="CR455" s="226"/>
      <c r="CS455" s="226"/>
      <c r="CT455" s="226"/>
      <c r="CU455" s="226"/>
      <c r="CV455" s="226"/>
      <c r="CW455" s="226"/>
      <c r="CX455" s="226"/>
      <c r="CY455" s="226"/>
      <c r="CZ455" s="226"/>
      <c r="DA455" s="226"/>
      <c r="DB455" s="226"/>
      <c r="DC455" s="226"/>
      <c r="DD455" s="226"/>
      <c r="DE455" s="226"/>
      <c r="DF455" s="226"/>
      <c r="DG455" s="226"/>
      <c r="DH455" s="226"/>
      <c r="DI455" s="226"/>
      <c r="DJ455" s="226"/>
      <c r="DK455" s="226"/>
      <c r="DL455" s="226"/>
      <c r="DM455" s="226"/>
      <c r="DN455" s="135"/>
      <c r="DO455" s="135"/>
      <c r="DP455" s="135"/>
      <c r="DQ455" s="22"/>
      <c r="DR455" s="22"/>
      <c r="DS455" s="22"/>
      <c r="DT455" s="22"/>
      <c r="DU455" s="22"/>
      <c r="DV455" s="22"/>
      <c r="DW455" s="22"/>
      <c r="DX455" s="22"/>
      <c r="DY455" s="22"/>
      <c r="DZ455" s="22"/>
      <c r="EA455" s="22"/>
      <c r="EB455" s="22"/>
      <c r="EC455" s="22"/>
      <c r="ED455" s="22"/>
      <c r="EE455" s="22"/>
      <c r="EF455" s="22"/>
      <c r="EG455" s="22"/>
      <c r="EH455" s="22"/>
      <c r="EI455" s="22"/>
      <c r="EJ455" s="22"/>
      <c r="EK455" s="22"/>
      <c r="EL455" s="22"/>
      <c r="EM455" s="22"/>
      <c r="EN455" s="22"/>
      <c r="EO455" s="22"/>
      <c r="EP455" s="22"/>
      <c r="EQ455" s="22"/>
      <c r="ER455" s="22"/>
      <c r="ES455" s="22"/>
      <c r="ET455" s="22"/>
      <c r="EU455" s="22"/>
      <c r="EV455" s="22"/>
      <c r="EW455" s="22"/>
      <c r="EX455" s="22"/>
      <c r="EY455" s="22"/>
      <c r="EZ455" s="22"/>
      <c r="FA455" s="22"/>
    </row>
    <row r="456" spans="1:157" s="6" customFormat="1" ht="2.25" customHeight="1">
      <c r="A456" s="22"/>
      <c r="B456" s="22"/>
      <c r="C456" s="22"/>
      <c r="D456" s="22"/>
      <c r="E456" s="22"/>
      <c r="F456" s="22"/>
      <c r="G456" s="22"/>
      <c r="H456" s="22"/>
      <c r="I456" s="22"/>
      <c r="J456" s="22"/>
      <c r="K456" s="22"/>
      <c r="L456" s="22"/>
      <c r="M456" s="22"/>
      <c r="N456" s="22"/>
      <c r="O456" s="22"/>
      <c r="P456" s="22"/>
      <c r="Q456" s="22"/>
      <c r="R456" s="22"/>
      <c r="S456" s="22"/>
      <c r="T456" s="22"/>
      <c r="AM456" s="22"/>
      <c r="AN456" s="22"/>
      <c r="AO456" s="22"/>
      <c r="AP456" s="22"/>
      <c r="AQ456" s="22"/>
      <c r="AR456" s="231"/>
      <c r="AS456" s="231"/>
      <c r="AT456" s="231"/>
      <c r="AU456" s="231"/>
      <c r="AV456" s="231"/>
      <c r="AW456" s="231"/>
      <c r="AX456" s="231"/>
      <c r="AY456" s="231"/>
      <c r="AZ456" s="231"/>
      <c r="BA456" s="233"/>
      <c r="BB456" s="233"/>
      <c r="BC456" s="233"/>
      <c r="BD456" s="233"/>
      <c r="BE456" s="233"/>
      <c r="BF456" s="233"/>
      <c r="BG456" s="233"/>
      <c r="BH456" s="233"/>
      <c r="BI456" s="233"/>
      <c r="BJ456" s="233"/>
      <c r="BK456" s="231"/>
      <c r="BL456" s="231"/>
      <c r="BM456" s="231"/>
      <c r="BN456" s="231"/>
      <c r="BO456" s="231"/>
      <c r="BP456" s="231"/>
      <c r="BQ456" s="231"/>
      <c r="BR456" s="231"/>
      <c r="BS456" s="231"/>
      <c r="BT456" s="231"/>
      <c r="BU456" s="231"/>
      <c r="BV456" s="231"/>
      <c r="BW456" s="231"/>
      <c r="BX456" s="231"/>
      <c r="BY456" s="231"/>
      <c r="BZ456" s="231"/>
      <c r="CA456" s="231"/>
      <c r="CB456" s="231"/>
      <c r="CC456" s="231"/>
      <c r="CD456" s="231"/>
      <c r="CE456" s="231"/>
      <c r="CF456" s="231"/>
      <c r="CG456" s="231"/>
      <c r="CH456" s="231"/>
      <c r="CI456" s="231"/>
      <c r="CJ456" s="231"/>
      <c r="CK456" s="231"/>
      <c r="CL456" s="231"/>
      <c r="CM456" s="231"/>
      <c r="CN456" s="231"/>
      <c r="CO456" s="257"/>
      <c r="CP456" s="226"/>
      <c r="CQ456" s="226"/>
      <c r="CR456" s="226"/>
      <c r="CS456" s="226"/>
      <c r="CT456" s="226"/>
      <c r="CU456" s="226"/>
      <c r="CV456" s="226"/>
      <c r="CW456" s="226"/>
      <c r="CX456" s="226"/>
      <c r="CY456" s="226"/>
      <c r="CZ456" s="226"/>
      <c r="DA456" s="226"/>
      <c r="DB456" s="226"/>
      <c r="DC456" s="226"/>
      <c r="DD456" s="226"/>
      <c r="DE456" s="226"/>
      <c r="DF456" s="226"/>
      <c r="DG456" s="226"/>
      <c r="DH456" s="226"/>
      <c r="DI456" s="226"/>
      <c r="DJ456" s="226"/>
      <c r="DK456" s="226"/>
      <c r="DL456" s="226"/>
      <c r="DM456" s="226"/>
      <c r="DN456" s="135"/>
      <c r="DO456" s="135"/>
      <c r="DP456" s="135"/>
      <c r="DQ456" s="22"/>
      <c r="DR456" s="22"/>
      <c r="DS456" s="22"/>
      <c r="DT456" s="22"/>
      <c r="DU456" s="22"/>
      <c r="DV456" s="22"/>
      <c r="DW456" s="22"/>
      <c r="DX456" s="22"/>
      <c r="DY456" s="22"/>
      <c r="DZ456" s="22"/>
      <c r="EA456" s="22"/>
      <c r="EB456" s="22"/>
      <c r="EC456" s="22"/>
      <c r="ED456" s="22"/>
      <c r="EE456" s="22"/>
      <c r="EF456" s="22"/>
      <c r="EG456" s="22"/>
      <c r="EH456" s="22"/>
      <c r="EI456" s="22"/>
      <c r="EJ456" s="22"/>
      <c r="EK456" s="22"/>
      <c r="EL456" s="22"/>
      <c r="EM456" s="22"/>
      <c r="EN456" s="22"/>
      <c r="EO456" s="22"/>
      <c r="EP456" s="22"/>
      <c r="EQ456" s="22"/>
      <c r="ER456" s="22"/>
      <c r="ES456" s="22"/>
      <c r="ET456" s="22"/>
      <c r="EU456" s="22"/>
      <c r="EV456" s="22"/>
      <c r="EW456" s="22"/>
      <c r="EX456" s="22"/>
      <c r="EY456" s="22"/>
      <c r="EZ456" s="22"/>
      <c r="FA456" s="22"/>
    </row>
    <row r="457" spans="1:157" s="6" customFormat="1" ht="19.5" customHeight="1">
      <c r="A457" s="22"/>
      <c r="B457" s="22"/>
      <c r="C457" s="518" t="str">
        <f>IF(AS457=0,"・無回答はありません","・"&amp;AS457&amp;"カ所、回答していないところがあります")</f>
        <v>・50カ所、回答していないところがあります</v>
      </c>
      <c r="D457" s="519"/>
      <c r="E457" s="519"/>
      <c r="F457" s="519"/>
      <c r="G457" s="519"/>
      <c r="H457" s="519"/>
      <c r="I457" s="519"/>
      <c r="J457" s="519"/>
      <c r="K457" s="519"/>
      <c r="L457" s="519"/>
      <c r="M457" s="519"/>
      <c r="N457" s="519"/>
      <c r="O457" s="519"/>
      <c r="P457" s="519"/>
      <c r="Q457" s="519"/>
      <c r="R457" s="519"/>
      <c r="S457" s="519"/>
      <c r="T457" s="519"/>
      <c r="U457" s="519"/>
      <c r="V457" s="519"/>
      <c r="W457" s="520"/>
      <c r="Y457" s="511">
        <f>AZ1</f>
        <v>5</v>
      </c>
      <c r="Z457" s="511"/>
      <c r="AA457" s="511">
        <f>AZ56</f>
        <v>0</v>
      </c>
      <c r="AB457" s="511"/>
      <c r="AC457" s="511">
        <f>AZ101</f>
        <v>0</v>
      </c>
      <c r="AD457" s="511"/>
      <c r="AE457" s="511">
        <f>AZ183</f>
        <v>0</v>
      </c>
      <c r="AF457" s="511"/>
      <c r="AG457" s="511">
        <f>AZ264</f>
        <v>19</v>
      </c>
      <c r="AH457" s="511"/>
      <c r="AI457" s="511">
        <f>AZ321</f>
        <v>12</v>
      </c>
      <c r="AJ457" s="511"/>
      <c r="AK457" s="511">
        <f>AZ355</f>
        <v>8</v>
      </c>
      <c r="AL457" s="511"/>
      <c r="AM457" s="511">
        <f>AZ417</f>
        <v>6</v>
      </c>
      <c r="AN457" s="511"/>
      <c r="AO457" s="22"/>
      <c r="AP457" s="22"/>
      <c r="AQ457" s="22"/>
      <c r="AR457" s="231"/>
      <c r="AS457" s="231">
        <f>AZ1+AZ56+AZ101+AZ183+AZ264+AZ321+AZ355+AZ417</f>
        <v>50</v>
      </c>
      <c r="AT457" s="231"/>
      <c r="AU457" s="231"/>
      <c r="AV457" s="231"/>
      <c r="AW457" s="231"/>
      <c r="AX457" s="231"/>
      <c r="AY457" s="231"/>
      <c r="AZ457" s="231"/>
      <c r="BA457" s="233"/>
      <c r="BB457" s="233"/>
      <c r="BC457" s="233"/>
      <c r="BD457" s="233"/>
      <c r="BE457" s="233"/>
      <c r="BF457" s="233"/>
      <c r="BG457" s="233"/>
      <c r="BH457" s="233"/>
      <c r="BI457" s="233"/>
      <c r="BJ457" s="233"/>
      <c r="BK457" s="231"/>
      <c r="BL457" s="231"/>
      <c r="BM457" s="231"/>
      <c r="BN457" s="231"/>
      <c r="BO457" s="231"/>
      <c r="BP457" s="231"/>
      <c r="BQ457" s="231"/>
      <c r="BR457" s="231"/>
      <c r="BS457" s="231"/>
      <c r="BT457" s="231"/>
      <c r="BU457" s="231"/>
      <c r="BV457" s="231"/>
      <c r="BW457" s="231"/>
      <c r="BX457" s="231"/>
      <c r="BY457" s="231"/>
      <c r="BZ457" s="231"/>
      <c r="CA457" s="231"/>
      <c r="CB457" s="231"/>
      <c r="CC457" s="231"/>
      <c r="CD457" s="231"/>
      <c r="CE457" s="231"/>
      <c r="CF457" s="231"/>
      <c r="CG457" s="231"/>
      <c r="CH457" s="231"/>
      <c r="CI457" s="231"/>
      <c r="CJ457" s="231"/>
      <c r="CK457" s="231"/>
      <c r="CL457" s="231"/>
      <c r="CM457" s="231"/>
      <c r="CN457" s="231"/>
      <c r="CO457" s="257"/>
      <c r="CP457" s="233"/>
      <c r="CQ457" s="226"/>
      <c r="CR457" s="226"/>
      <c r="CS457" s="226"/>
      <c r="CT457" s="226"/>
      <c r="CU457" s="226"/>
      <c r="CV457" s="226"/>
      <c r="CW457" s="226"/>
      <c r="CX457" s="226"/>
      <c r="CY457" s="226"/>
      <c r="CZ457" s="226"/>
      <c r="DA457" s="226"/>
      <c r="DB457" s="226"/>
      <c r="DC457" s="226"/>
      <c r="DD457" s="226"/>
      <c r="DE457" s="226"/>
      <c r="DF457" s="226"/>
      <c r="DG457" s="226"/>
      <c r="DH457" s="226"/>
      <c r="DI457" s="226"/>
      <c r="DJ457" s="226"/>
      <c r="DK457" s="226"/>
      <c r="DL457" s="226"/>
      <c r="DM457" s="226"/>
      <c r="DN457" s="135"/>
      <c r="DO457" s="135"/>
      <c r="DP457" s="135"/>
      <c r="DQ457" s="22"/>
      <c r="DR457" s="22"/>
      <c r="DS457" s="22"/>
      <c r="DT457" s="22"/>
      <c r="DU457" s="22"/>
      <c r="DV457" s="22"/>
      <c r="DW457" s="22"/>
      <c r="DX457" s="22"/>
      <c r="DY457" s="22"/>
      <c r="DZ457" s="22"/>
      <c r="EA457" s="22"/>
      <c r="EB457" s="22"/>
      <c r="EC457" s="22"/>
      <c r="ED457" s="22"/>
      <c r="EE457" s="22"/>
      <c r="EF457" s="22"/>
      <c r="EG457" s="22"/>
      <c r="EH457" s="22"/>
      <c r="EI457" s="22"/>
      <c r="EJ457" s="22"/>
      <c r="EK457" s="22"/>
      <c r="EL457" s="22"/>
      <c r="EM457" s="22"/>
      <c r="EN457" s="22"/>
      <c r="EO457" s="22"/>
      <c r="EP457" s="22"/>
      <c r="EQ457" s="22"/>
      <c r="ER457" s="22"/>
      <c r="ES457" s="22"/>
      <c r="ET457" s="22"/>
      <c r="EU457" s="22"/>
      <c r="EV457" s="22"/>
      <c r="EW457" s="22"/>
      <c r="EX457" s="22"/>
      <c r="EY457" s="22"/>
      <c r="EZ457" s="22"/>
      <c r="FA457" s="22"/>
    </row>
    <row r="458" spans="1:157" s="6" customFormat="1" ht="16.5" customHeight="1">
      <c r="A458" s="22"/>
      <c r="B458" s="22"/>
      <c r="C458" s="200"/>
      <c r="D458" s="456" t="s">
        <v>4954</v>
      </c>
      <c r="E458" s="456"/>
      <c r="F458" s="456"/>
      <c r="G458" s="456"/>
      <c r="H458" s="456"/>
      <c r="I458" s="456"/>
      <c r="J458" s="456"/>
      <c r="K458" s="456"/>
      <c r="L458" s="456"/>
      <c r="M458" s="456"/>
      <c r="N458" s="456"/>
      <c r="O458" s="456"/>
      <c r="P458" s="456"/>
      <c r="Q458" s="456"/>
      <c r="R458" s="456"/>
      <c r="S458" s="456"/>
      <c r="T458" s="456"/>
      <c r="U458" s="456"/>
      <c r="V458" s="456"/>
      <c r="W458" s="456"/>
      <c r="X458" s="456"/>
      <c r="Y458" s="456"/>
      <c r="Z458" s="456"/>
      <c r="AA458" s="456"/>
      <c r="AB458" s="456"/>
      <c r="AC458" s="456"/>
      <c r="AD458" s="456"/>
      <c r="AE458" s="456"/>
      <c r="AF458" s="456"/>
      <c r="AG458" s="456"/>
      <c r="AH458" s="456"/>
      <c r="AI458" s="456"/>
      <c r="AJ458" s="456"/>
      <c r="AK458" s="456"/>
      <c r="AL458" s="456"/>
      <c r="AM458" s="456"/>
      <c r="AN458" s="456"/>
      <c r="AO458" s="22"/>
      <c r="AP458" s="22"/>
      <c r="AQ458" s="22"/>
      <c r="AR458" s="231"/>
      <c r="AS458" s="231"/>
      <c r="AT458" s="231"/>
      <c r="AU458" s="231"/>
      <c r="AV458" s="231"/>
      <c r="AW458" s="231"/>
      <c r="AX458" s="231"/>
      <c r="AY458" s="231"/>
      <c r="AZ458" s="231"/>
      <c r="BA458" s="233"/>
      <c r="BB458" s="233"/>
      <c r="BC458" s="233"/>
      <c r="BD458" s="233"/>
      <c r="BE458" s="233"/>
      <c r="BF458" s="233"/>
      <c r="BG458" s="233"/>
      <c r="BH458" s="233"/>
      <c r="BI458" s="233"/>
      <c r="BJ458" s="233"/>
      <c r="BK458" s="231"/>
      <c r="BL458" s="231"/>
      <c r="BM458" s="231"/>
      <c r="BN458" s="231"/>
      <c r="BO458" s="231"/>
      <c r="BP458" s="231"/>
      <c r="BQ458" s="231"/>
      <c r="BR458" s="231"/>
      <c r="BS458" s="231"/>
      <c r="BT458" s="231"/>
      <c r="BU458" s="231"/>
      <c r="BV458" s="231"/>
      <c r="BW458" s="231"/>
      <c r="BX458" s="231"/>
      <c r="BY458" s="231"/>
      <c r="BZ458" s="231"/>
      <c r="CA458" s="231"/>
      <c r="CB458" s="231"/>
      <c r="CC458" s="231"/>
      <c r="CD458" s="231"/>
      <c r="CE458" s="231"/>
      <c r="CF458" s="231"/>
      <c r="CG458" s="231"/>
      <c r="CH458" s="231"/>
      <c r="CI458" s="231"/>
      <c r="CJ458" s="231"/>
      <c r="CK458" s="231"/>
      <c r="CL458" s="231"/>
      <c r="CM458" s="231"/>
      <c r="CN458" s="231"/>
      <c r="CO458" s="257"/>
      <c r="CP458" s="233"/>
      <c r="CQ458" s="233"/>
      <c r="CR458" s="233"/>
      <c r="CS458" s="233"/>
      <c r="CT458" s="233"/>
      <c r="CU458" s="233"/>
      <c r="CV458" s="233"/>
      <c r="CW458" s="233"/>
      <c r="CX458" s="233"/>
      <c r="CY458" s="233"/>
      <c r="CZ458" s="233"/>
      <c r="DA458" s="233"/>
      <c r="DB458" s="233"/>
      <c r="DC458" s="233"/>
      <c r="DD458" s="233"/>
      <c r="DE458" s="233"/>
      <c r="DF458" s="233"/>
      <c r="DG458" s="233"/>
      <c r="DH458" s="233"/>
      <c r="DI458" s="233"/>
      <c r="DJ458" s="233"/>
      <c r="DK458" s="233"/>
      <c r="DL458" s="233"/>
      <c r="DM458" s="233"/>
      <c r="DN458" s="22"/>
      <c r="DO458" s="22"/>
      <c r="DP458" s="22"/>
      <c r="DQ458" s="22"/>
      <c r="DR458" s="22"/>
      <c r="DS458" s="22"/>
      <c r="DT458" s="22"/>
      <c r="DU458" s="22"/>
      <c r="DV458" s="22"/>
      <c r="DW458" s="22"/>
      <c r="DX458" s="22"/>
      <c r="DY458" s="22"/>
      <c r="DZ458" s="22"/>
      <c r="EA458" s="22"/>
      <c r="EB458" s="22"/>
      <c r="EC458" s="22"/>
      <c r="ED458" s="22"/>
      <c r="EE458" s="22"/>
      <c r="EF458" s="22"/>
      <c r="EG458" s="22"/>
      <c r="EH458" s="22"/>
      <c r="EI458" s="22"/>
      <c r="EJ458" s="22"/>
      <c r="EK458" s="22"/>
      <c r="EL458" s="22"/>
      <c r="EM458" s="22"/>
      <c r="EN458" s="22"/>
      <c r="EO458" s="22"/>
      <c r="EP458" s="22"/>
      <c r="EQ458" s="22"/>
      <c r="ER458" s="22"/>
      <c r="ES458" s="22"/>
      <c r="ET458" s="22"/>
      <c r="EU458" s="22"/>
      <c r="EV458" s="22"/>
      <c r="EW458" s="22"/>
      <c r="EX458" s="22"/>
      <c r="EY458" s="22"/>
      <c r="EZ458" s="22"/>
      <c r="FA458" s="22"/>
    </row>
    <row r="459" spans="1:157" s="6" customFormat="1" ht="19.5" customHeight="1">
      <c r="A459" s="22"/>
      <c r="B459" s="22"/>
      <c r="C459" s="521" t="str">
        <f>IF(AS459=0,"・記入間違いはありません","・"&amp;AS459&amp;"カ所、記入に間違いがあります")</f>
        <v>・記入間違いはありません</v>
      </c>
      <c r="D459" s="522"/>
      <c r="E459" s="522"/>
      <c r="F459" s="522"/>
      <c r="G459" s="522"/>
      <c r="H459" s="522"/>
      <c r="I459" s="522"/>
      <c r="J459" s="522"/>
      <c r="K459" s="522"/>
      <c r="L459" s="522"/>
      <c r="M459" s="522"/>
      <c r="N459" s="522"/>
      <c r="O459" s="522"/>
      <c r="P459" s="522"/>
      <c r="Q459" s="522"/>
      <c r="R459" s="522"/>
      <c r="S459" s="522"/>
      <c r="T459" s="522"/>
      <c r="U459" s="522"/>
      <c r="V459" s="522"/>
      <c r="W459" s="523"/>
      <c r="Y459" s="511">
        <f>AZ2</f>
        <v>0</v>
      </c>
      <c r="Z459" s="511"/>
      <c r="AA459" s="511">
        <f>AZ57</f>
        <v>0</v>
      </c>
      <c r="AB459" s="511"/>
      <c r="AC459" s="511">
        <f>AZ102</f>
        <v>0</v>
      </c>
      <c r="AD459" s="511"/>
      <c r="AE459" s="511">
        <f>AZ184</f>
        <v>0</v>
      </c>
      <c r="AF459" s="511"/>
      <c r="AG459" s="511">
        <f>AZ265</f>
        <v>0</v>
      </c>
      <c r="AH459" s="511"/>
      <c r="AI459" s="511">
        <f>AZ322</f>
        <v>0</v>
      </c>
      <c r="AJ459" s="511"/>
      <c r="AK459" s="511">
        <f>AZ356</f>
        <v>0</v>
      </c>
      <c r="AL459" s="511"/>
      <c r="AM459" s="511">
        <f>AZ418</f>
        <v>0</v>
      </c>
      <c r="AN459" s="511"/>
      <c r="AO459" s="22"/>
      <c r="AP459" s="22"/>
      <c r="AQ459" s="22"/>
      <c r="AR459" s="231"/>
      <c r="AS459" s="231">
        <f>AZ2+AZ57+AZ102+AZ184+AZ265+AZ322+AZ356+AZ418</f>
        <v>0</v>
      </c>
      <c r="AT459" s="231"/>
      <c r="AU459" s="231"/>
      <c r="AV459" s="231"/>
      <c r="AW459" s="231"/>
      <c r="AX459" s="231"/>
      <c r="AY459" s="231"/>
      <c r="AZ459" s="231"/>
      <c r="BA459" s="233"/>
      <c r="BB459" s="233"/>
      <c r="BC459" s="233"/>
      <c r="BD459" s="233"/>
      <c r="BE459" s="233"/>
      <c r="BF459" s="233"/>
      <c r="BG459" s="233"/>
      <c r="BH459" s="233"/>
      <c r="BI459" s="233"/>
      <c r="BJ459" s="233"/>
      <c r="BK459" s="231"/>
      <c r="BL459" s="231"/>
      <c r="BM459" s="231"/>
      <c r="BN459" s="231"/>
      <c r="BO459" s="231"/>
      <c r="BP459" s="231"/>
      <c r="BQ459" s="231"/>
      <c r="BR459" s="231"/>
      <c r="BS459" s="231"/>
      <c r="BT459" s="231"/>
      <c r="BU459" s="231"/>
      <c r="BV459" s="231"/>
      <c r="BW459" s="231"/>
      <c r="BX459" s="231"/>
      <c r="BY459" s="231"/>
      <c r="BZ459" s="231"/>
      <c r="CA459" s="231"/>
      <c r="CB459" s="231"/>
      <c r="CC459" s="231"/>
      <c r="CD459" s="231"/>
      <c r="CE459" s="231"/>
      <c r="CF459" s="231"/>
      <c r="CG459" s="231"/>
      <c r="CH459" s="231"/>
      <c r="CI459" s="231"/>
      <c r="CJ459" s="231"/>
      <c r="CK459" s="231"/>
      <c r="CL459" s="231"/>
      <c r="CM459" s="231"/>
      <c r="CN459" s="231"/>
      <c r="CO459" s="257"/>
      <c r="CP459" s="226"/>
      <c r="CQ459" s="233"/>
      <c r="CR459" s="233"/>
      <c r="CS459" s="233"/>
      <c r="CT459" s="233"/>
      <c r="CU459" s="233"/>
      <c r="CV459" s="233"/>
      <c r="CW459" s="233"/>
      <c r="CX459" s="233"/>
      <c r="CY459" s="233"/>
      <c r="CZ459" s="233"/>
      <c r="DA459" s="233"/>
      <c r="DB459" s="233"/>
      <c r="DC459" s="233"/>
      <c r="DD459" s="233"/>
      <c r="DE459" s="233"/>
      <c r="DF459" s="233"/>
      <c r="DG459" s="233"/>
      <c r="DH459" s="233"/>
      <c r="DI459" s="233"/>
      <c r="DJ459" s="233"/>
      <c r="DK459" s="233"/>
      <c r="DL459" s="233"/>
      <c r="DM459" s="233"/>
      <c r="DN459" s="22"/>
      <c r="DO459" s="22"/>
      <c r="DP459" s="22"/>
      <c r="DQ459" s="22"/>
      <c r="DR459" s="22"/>
      <c r="DS459" s="22"/>
      <c r="DT459" s="22"/>
      <c r="DU459" s="22"/>
      <c r="DV459" s="22"/>
      <c r="DW459" s="22"/>
      <c r="DX459" s="22"/>
      <c r="DY459" s="22"/>
      <c r="DZ459" s="22"/>
      <c r="EA459" s="22"/>
      <c r="EB459" s="22"/>
      <c r="EC459" s="22"/>
      <c r="ED459" s="22"/>
      <c r="EE459" s="22"/>
      <c r="EF459" s="22"/>
      <c r="EG459" s="22"/>
      <c r="EH459" s="22"/>
      <c r="EI459" s="22"/>
      <c r="EJ459" s="22"/>
      <c r="EK459" s="22"/>
      <c r="EL459" s="22"/>
      <c r="EM459" s="22"/>
      <c r="EN459" s="22"/>
      <c r="EO459" s="22"/>
      <c r="EP459" s="22"/>
      <c r="EQ459" s="22"/>
      <c r="ER459" s="22"/>
      <c r="ES459" s="22"/>
      <c r="ET459" s="22"/>
      <c r="EU459" s="22"/>
      <c r="EV459" s="22"/>
      <c r="EW459" s="22"/>
      <c r="EX459" s="22"/>
      <c r="EY459" s="22"/>
      <c r="EZ459" s="22"/>
      <c r="FA459" s="22"/>
    </row>
    <row r="460" spans="38:94" ht="19.5" customHeight="1">
      <c r="AL460" s="199"/>
      <c r="CO460" s="257"/>
      <c r="CP460" s="233"/>
    </row>
    <row r="461" spans="2:120" ht="24" customHeight="1">
      <c r="B461" s="510" t="s">
        <v>473</v>
      </c>
      <c r="C461" s="510"/>
      <c r="D461" s="510"/>
      <c r="E461" s="510"/>
      <c r="F461" s="510"/>
      <c r="G461" s="510"/>
      <c r="H461" s="510"/>
      <c r="I461" s="510"/>
      <c r="J461" s="510"/>
      <c r="K461" s="510"/>
      <c r="L461" s="510"/>
      <c r="M461" s="510"/>
      <c r="N461" s="510"/>
      <c r="O461" s="510"/>
      <c r="P461" s="510"/>
      <c r="Q461" s="510"/>
      <c r="R461" s="510"/>
      <c r="S461" s="510"/>
      <c r="T461" s="510"/>
      <c r="U461" s="510"/>
      <c r="V461" s="510"/>
      <c r="W461" s="510"/>
      <c r="X461" s="510"/>
      <c r="Y461" s="510"/>
      <c r="Z461" s="510"/>
      <c r="AA461" s="510"/>
      <c r="AB461" s="510"/>
      <c r="AC461" s="510"/>
      <c r="AD461" s="510"/>
      <c r="AE461" s="510"/>
      <c r="AF461" s="510"/>
      <c r="AG461" s="510"/>
      <c r="AH461" s="510"/>
      <c r="AI461" s="510"/>
      <c r="AJ461" s="510"/>
      <c r="AK461" s="510"/>
      <c r="AL461" s="510"/>
      <c r="AM461" s="510"/>
      <c r="AN461" s="510"/>
      <c r="AO461" s="510"/>
      <c r="AP461" s="510"/>
      <c r="CO461" s="203"/>
      <c r="CP461" s="233"/>
      <c r="CQ461" s="233"/>
      <c r="CR461" s="233"/>
      <c r="CS461" s="233"/>
      <c r="CT461" s="233"/>
      <c r="CU461" s="233"/>
      <c r="CV461" s="233"/>
      <c r="CW461" s="233"/>
      <c r="CX461" s="233"/>
      <c r="CY461" s="233"/>
      <c r="CZ461" s="233"/>
      <c r="DA461" s="233"/>
      <c r="DB461" s="233"/>
      <c r="DC461" s="233"/>
      <c r="DD461" s="233"/>
      <c r="DE461" s="233"/>
      <c r="DF461" s="233"/>
      <c r="DG461" s="233"/>
      <c r="DH461" s="233"/>
      <c r="DI461" s="233"/>
      <c r="DJ461" s="233"/>
      <c r="DK461" s="233"/>
      <c r="DL461" s="233"/>
      <c r="DM461" s="233"/>
      <c r="DN461" s="22"/>
      <c r="DO461" s="22"/>
      <c r="DP461" s="22"/>
    </row>
    <row r="462" spans="93:120" ht="19.5" customHeight="1">
      <c r="CO462" s="203"/>
      <c r="CP462" s="233"/>
      <c r="CQ462" s="233"/>
      <c r="CR462" s="233"/>
      <c r="CS462" s="233"/>
      <c r="CT462" s="233"/>
      <c r="CU462" s="233"/>
      <c r="CV462" s="233"/>
      <c r="CW462" s="233"/>
      <c r="CX462" s="233"/>
      <c r="CY462" s="233"/>
      <c r="CZ462" s="233"/>
      <c r="DA462" s="233"/>
      <c r="DB462" s="233"/>
      <c r="DC462" s="233"/>
      <c r="DD462" s="233"/>
      <c r="DE462" s="233"/>
      <c r="DF462" s="233"/>
      <c r="DG462" s="233"/>
      <c r="DH462" s="233"/>
      <c r="DI462" s="233"/>
      <c r="DJ462" s="233"/>
      <c r="DK462" s="233"/>
      <c r="DL462" s="233"/>
      <c r="DM462" s="233"/>
      <c r="DN462" s="22"/>
      <c r="DO462" s="22"/>
      <c r="DP462" s="22"/>
    </row>
    <row r="463" spans="29:120" ht="19.5" customHeight="1">
      <c r="AC463" s="202"/>
      <c r="AD463" s="202"/>
      <c r="AE463" s="202"/>
      <c r="AF463" s="202"/>
      <c r="AG463" s="202"/>
      <c r="AH463" s="202"/>
      <c r="AI463" s="202"/>
      <c r="AJ463" s="202"/>
      <c r="AK463" s="202"/>
      <c r="AL463" s="202"/>
      <c r="AM463" s="329" t="s">
        <v>1553</v>
      </c>
      <c r="AN463" s="202"/>
      <c r="AO463" s="202"/>
      <c r="AP463" s="202"/>
      <c r="AQ463" s="202"/>
      <c r="CO463" s="203"/>
      <c r="CP463" s="233"/>
      <c r="CQ463" s="233"/>
      <c r="CR463" s="233"/>
      <c r="CS463" s="233"/>
      <c r="CT463" s="233"/>
      <c r="CU463" s="233"/>
      <c r="CV463" s="233"/>
      <c r="CW463" s="233"/>
      <c r="CX463" s="233"/>
      <c r="CY463" s="233"/>
      <c r="CZ463" s="233"/>
      <c r="DA463" s="233"/>
      <c r="DB463" s="233"/>
      <c r="DC463" s="233"/>
      <c r="DD463" s="233"/>
      <c r="DE463" s="233"/>
      <c r="DF463" s="233"/>
      <c r="DG463" s="233"/>
      <c r="DH463" s="233"/>
      <c r="DI463" s="233"/>
      <c r="DJ463" s="233"/>
      <c r="DK463" s="233"/>
      <c r="DL463" s="233"/>
      <c r="DM463" s="233"/>
      <c r="DN463" s="22"/>
      <c r="DO463" s="22"/>
      <c r="DP463" s="22"/>
    </row>
    <row r="464" spans="29:120" ht="6" customHeight="1">
      <c r="AC464" s="202"/>
      <c r="AD464" s="202"/>
      <c r="AE464" s="202"/>
      <c r="AF464" s="202"/>
      <c r="AG464" s="202"/>
      <c r="AH464" s="202"/>
      <c r="AI464" s="202"/>
      <c r="AJ464" s="202"/>
      <c r="AK464" s="202"/>
      <c r="AL464" s="202"/>
      <c r="AM464" s="202"/>
      <c r="AN464" s="202"/>
      <c r="AO464" s="202"/>
      <c r="AP464" s="202"/>
      <c r="AQ464" s="202"/>
      <c r="CO464" s="203"/>
      <c r="CP464" s="233"/>
      <c r="CQ464" s="233"/>
      <c r="CR464" s="233"/>
      <c r="CS464" s="233"/>
      <c r="CT464" s="233"/>
      <c r="CU464" s="233"/>
      <c r="CV464" s="233"/>
      <c r="CW464" s="233"/>
      <c r="CX464" s="233"/>
      <c r="CY464" s="233"/>
      <c r="CZ464" s="233"/>
      <c r="DA464" s="233"/>
      <c r="DB464" s="233"/>
      <c r="DC464" s="233"/>
      <c r="DD464" s="233"/>
      <c r="DE464" s="233"/>
      <c r="DF464" s="233"/>
      <c r="DG464" s="233"/>
      <c r="DH464" s="233"/>
      <c r="DI464" s="233"/>
      <c r="DJ464" s="233"/>
      <c r="DK464" s="233"/>
      <c r="DL464" s="233"/>
      <c r="DM464" s="233"/>
      <c r="DN464" s="22"/>
      <c r="DO464" s="22"/>
      <c r="DP464" s="22"/>
    </row>
    <row r="465" spans="26:120" ht="19.5" customHeight="1">
      <c r="Z465" s="329" t="s">
        <v>1554</v>
      </c>
      <c r="AC465" s="202"/>
      <c r="AE465" s="202"/>
      <c r="AF465" s="202"/>
      <c r="AG465" s="202"/>
      <c r="AH465" s="202"/>
      <c r="AI465" s="202"/>
      <c r="AJ465" s="202"/>
      <c r="AK465" s="202"/>
      <c r="AL465" s="202"/>
      <c r="AM465" s="202"/>
      <c r="AN465" s="202"/>
      <c r="AO465" s="202"/>
      <c r="AP465" s="202"/>
      <c r="AQ465" s="202"/>
      <c r="CO465" s="203"/>
      <c r="CP465" s="233"/>
      <c r="CQ465" s="233"/>
      <c r="CR465" s="233"/>
      <c r="CS465" s="233"/>
      <c r="CT465" s="233"/>
      <c r="CU465" s="233"/>
      <c r="CV465" s="233"/>
      <c r="CW465" s="233"/>
      <c r="CX465" s="233"/>
      <c r="CY465" s="233"/>
      <c r="CZ465" s="233"/>
      <c r="DA465" s="233"/>
      <c r="DB465" s="233"/>
      <c r="DC465" s="233"/>
      <c r="DD465" s="233"/>
      <c r="DE465" s="233"/>
      <c r="DF465" s="233"/>
      <c r="DG465" s="233"/>
      <c r="DH465" s="233"/>
      <c r="DI465" s="233"/>
      <c r="DJ465" s="233"/>
      <c r="DK465" s="233"/>
      <c r="DL465" s="233"/>
      <c r="DM465" s="233"/>
      <c r="DN465" s="22"/>
      <c r="DO465" s="22"/>
      <c r="DP465" s="22"/>
    </row>
    <row r="466" spans="1:120" ht="19.5" customHeight="1">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CQ466" s="233"/>
      <c r="CR466" s="233"/>
      <c r="CS466" s="233"/>
      <c r="CT466" s="233"/>
      <c r="CU466" s="233"/>
      <c r="CV466" s="233"/>
      <c r="CW466" s="233"/>
      <c r="CX466" s="233"/>
      <c r="CY466" s="233"/>
      <c r="CZ466" s="233"/>
      <c r="DA466" s="233"/>
      <c r="DB466" s="233"/>
      <c r="DC466" s="233"/>
      <c r="DD466" s="233"/>
      <c r="DE466" s="233"/>
      <c r="DF466" s="233"/>
      <c r="DG466" s="233"/>
      <c r="DH466" s="233"/>
      <c r="DI466" s="233"/>
      <c r="DJ466" s="233"/>
      <c r="DK466" s="233"/>
      <c r="DL466" s="233"/>
      <c r="DM466" s="233"/>
      <c r="DN466" s="22"/>
      <c r="DO466" s="22"/>
      <c r="DP466" s="22"/>
    </row>
  </sheetData>
  <sheetProtection sheet="1" objects="1" scenarios="1" selectLockedCells="1"/>
  <mergeCells count="469">
    <mergeCell ref="AE285:AQ285"/>
    <mergeCell ref="CQ293:CQ294"/>
    <mergeCell ref="CQ291:CQ292"/>
    <mergeCell ref="CQ289:CQ290"/>
    <mergeCell ref="CR288:DP288"/>
    <mergeCell ref="CR289:DP290"/>
    <mergeCell ref="CR291:DP292"/>
    <mergeCell ref="CR293:DP294"/>
    <mergeCell ref="CQ297:CQ299"/>
    <mergeCell ref="CQ300:CQ301"/>
    <mergeCell ref="CQ295:CQ296"/>
    <mergeCell ref="CR295:DP296"/>
    <mergeCell ref="CR297:DP299"/>
    <mergeCell ref="CR300:DP301"/>
    <mergeCell ref="CQ266:DP269"/>
    <mergeCell ref="C183:D183"/>
    <mergeCell ref="AH178:AJ178"/>
    <mergeCell ref="K189:O189"/>
    <mergeCell ref="H199:L199"/>
    <mergeCell ref="E203:AG203"/>
    <mergeCell ref="O206:T206"/>
    <mergeCell ref="AF206:AK206"/>
    <mergeCell ref="D186:P186"/>
    <mergeCell ref="G229:S230"/>
    <mergeCell ref="G274:S274"/>
    <mergeCell ref="G278:S278"/>
    <mergeCell ref="G282:S282"/>
    <mergeCell ref="CQ419:DO427"/>
    <mergeCell ref="G348:N348"/>
    <mergeCell ref="AN399:AP399"/>
    <mergeCell ref="G351:N351"/>
    <mergeCell ref="Y351:AA351"/>
    <mergeCell ref="AN361:AP361"/>
    <mergeCell ref="AN381:AP381"/>
    <mergeCell ref="N28:P28"/>
    <mergeCell ref="U333:AQ333"/>
    <mergeCell ref="T110:AQ112"/>
    <mergeCell ref="E150:AD150"/>
    <mergeCell ref="E121:AP121"/>
    <mergeCell ref="AF126:AI126"/>
    <mergeCell ref="AL135:AO135"/>
    <mergeCell ref="AL132:AO132"/>
    <mergeCell ref="S288:AQ288"/>
    <mergeCell ref="T191:AQ193"/>
    <mergeCell ref="W235:AP235"/>
    <mergeCell ref="AK385:AP385"/>
    <mergeCell ref="AN368:AP368"/>
    <mergeCell ref="G270:S270"/>
    <mergeCell ref="E254:AF254"/>
    <mergeCell ref="G341:N341"/>
    <mergeCell ref="F325:K326"/>
    <mergeCell ref="AL338:AO338"/>
    <mergeCell ref="AB338:AJ338"/>
    <mergeCell ref="O346:W346"/>
    <mergeCell ref="O243:S243"/>
    <mergeCell ref="Y243:AC243"/>
    <mergeCell ref="AF243:AJ243"/>
    <mergeCell ref="Y240:AK240"/>
    <mergeCell ref="W135:Z135"/>
    <mergeCell ref="AF135:AI135"/>
    <mergeCell ref="J141:Q141"/>
    <mergeCell ref="R142:AE142"/>
    <mergeCell ref="R141:AE141"/>
    <mergeCell ref="AF142:AJ142"/>
    <mergeCell ref="P142:Q142"/>
    <mergeCell ref="J142:O142"/>
    <mergeCell ref="F441:O441"/>
    <mergeCell ref="F436:O436"/>
    <mergeCell ref="F431:O431"/>
    <mergeCell ref="F427:O427"/>
    <mergeCell ref="F432:O432"/>
    <mergeCell ref="F437:O437"/>
    <mergeCell ref="E112:Q112"/>
    <mergeCell ref="F324:Q324"/>
    <mergeCell ref="AE328:AH328"/>
    <mergeCell ref="AE123:AP123"/>
    <mergeCell ref="AM182:AQ183"/>
    <mergeCell ref="AM141:AP141"/>
    <mergeCell ref="AF141:AL141"/>
    <mergeCell ref="W124:AA124"/>
    <mergeCell ref="AK124:AP124"/>
    <mergeCell ref="Q135:T135"/>
    <mergeCell ref="E227:AI227"/>
    <mergeCell ref="P338:S338"/>
    <mergeCell ref="O336:T336"/>
    <mergeCell ref="AM320:AQ321"/>
    <mergeCell ref="AK336:AP336"/>
    <mergeCell ref="AD324:AO324"/>
    <mergeCell ref="AD325:AI326"/>
    <mergeCell ref="AJ326:AO326"/>
    <mergeCell ref="AK328:AN328"/>
    <mergeCell ref="AF241:AK241"/>
    <mergeCell ref="AB341:AJ341"/>
    <mergeCell ref="P341:S341"/>
    <mergeCell ref="G338:N338"/>
    <mergeCell ref="AN448:AP448"/>
    <mergeCell ref="AN427:AP427"/>
    <mergeCell ref="AN431:AP431"/>
    <mergeCell ref="AN436:AP436"/>
    <mergeCell ref="AN441:AP441"/>
    <mergeCell ref="AN432:AP432"/>
    <mergeCell ref="AN442:AP442"/>
    <mergeCell ref="AN437:AP437"/>
    <mergeCell ref="AK373:AP373"/>
    <mergeCell ref="E358:AP358"/>
    <mergeCell ref="F423:O423"/>
    <mergeCell ref="AM354:AQ355"/>
    <mergeCell ref="AM417:AQ418"/>
    <mergeCell ref="AN423:AP423"/>
    <mergeCell ref="AN393:AP393"/>
    <mergeCell ref="AN408:AP408"/>
    <mergeCell ref="AN414:AP414"/>
    <mergeCell ref="N317:R317"/>
    <mergeCell ref="G328:J328"/>
    <mergeCell ref="X326:AC326"/>
    <mergeCell ref="Y328:AB328"/>
    <mergeCell ref="R324:AC324"/>
    <mergeCell ref="L326:Q326"/>
    <mergeCell ref="M328:P328"/>
    <mergeCell ref="S328:V328"/>
    <mergeCell ref="R325:W326"/>
    <mergeCell ref="F303:L304"/>
    <mergeCell ref="G306:K306"/>
    <mergeCell ref="Y348:AA348"/>
    <mergeCell ref="X346:AB346"/>
    <mergeCell ref="E311:U312"/>
    <mergeCell ref="F314:L315"/>
    <mergeCell ref="M315:S315"/>
    <mergeCell ref="AB311:AP312"/>
    <mergeCell ref="AL341:AO341"/>
    <mergeCell ref="G317:K317"/>
    <mergeCell ref="AI295:AM295"/>
    <mergeCell ref="E300:AP301"/>
    <mergeCell ref="G295:K295"/>
    <mergeCell ref="N295:R295"/>
    <mergeCell ref="U295:Y295"/>
    <mergeCell ref="AB295:AF295"/>
    <mergeCell ref="S299:AQ299"/>
    <mergeCell ref="J47:AA47"/>
    <mergeCell ref="J50:AA50"/>
    <mergeCell ref="AN274:AP274"/>
    <mergeCell ref="AN278:AP278"/>
    <mergeCell ref="C264:AJ264"/>
    <mergeCell ref="AM263:AQ266"/>
    <mergeCell ref="AN270:AP270"/>
    <mergeCell ref="AI59:AL59"/>
    <mergeCell ref="J53:M53"/>
    <mergeCell ref="O53:R53"/>
    <mergeCell ref="T53:W53"/>
    <mergeCell ref="G114:G116"/>
    <mergeCell ref="J37:T37"/>
    <mergeCell ref="J44:M44"/>
    <mergeCell ref="J41:AM41"/>
    <mergeCell ref="U106:AM108"/>
    <mergeCell ref="AI60:AL61"/>
    <mergeCell ref="S59:V59"/>
    <mergeCell ref="W59:Z59"/>
    <mergeCell ref="AA59:AD59"/>
    <mergeCell ref="AE59:AH59"/>
    <mergeCell ref="E97:K97"/>
    <mergeCell ref="U97:AB97"/>
    <mergeCell ref="D108:H108"/>
    <mergeCell ref="K106:Q106"/>
    <mergeCell ref="C102:AK102"/>
    <mergeCell ref="K108:O108"/>
    <mergeCell ref="D105:P105"/>
    <mergeCell ref="C63:F63"/>
    <mergeCell ref="K63:N63"/>
    <mergeCell ref="O63:R63"/>
    <mergeCell ref="G63:J63"/>
    <mergeCell ref="C60:F61"/>
    <mergeCell ref="G60:J61"/>
    <mergeCell ref="K60:N61"/>
    <mergeCell ref="O60:R61"/>
    <mergeCell ref="C59:F59"/>
    <mergeCell ref="G59:J59"/>
    <mergeCell ref="K59:N59"/>
    <mergeCell ref="O59:R59"/>
    <mergeCell ref="AE60:AH61"/>
    <mergeCell ref="S60:V61"/>
    <mergeCell ref="W60:Z61"/>
    <mergeCell ref="AA60:AD61"/>
    <mergeCell ref="AJ64:AL65"/>
    <mergeCell ref="AJ73:AL74"/>
    <mergeCell ref="AJ81:AL83"/>
    <mergeCell ref="E89:AG92"/>
    <mergeCell ref="C64:F65"/>
    <mergeCell ref="G64:J65"/>
    <mergeCell ref="K64:N65"/>
    <mergeCell ref="O64:R65"/>
    <mergeCell ref="X73:AE73"/>
    <mergeCell ref="AC118:AG118"/>
    <mergeCell ref="AJ95:AL97"/>
    <mergeCell ref="Q129:T129"/>
    <mergeCell ref="W129:Z129"/>
    <mergeCell ref="Q126:T126"/>
    <mergeCell ref="W126:Z126"/>
    <mergeCell ref="AL126:AO126"/>
    <mergeCell ref="AL129:AO129"/>
    <mergeCell ref="AC115:AH116"/>
    <mergeCell ref="O115:AA115"/>
    <mergeCell ref="V116:AA116"/>
    <mergeCell ref="H118:L118"/>
    <mergeCell ref="O118:S118"/>
    <mergeCell ref="V118:Z118"/>
    <mergeCell ref="H114:M116"/>
    <mergeCell ref="Q123:AA123"/>
    <mergeCell ref="W132:Z132"/>
    <mergeCell ref="AF129:AI129"/>
    <mergeCell ref="AF132:AI132"/>
    <mergeCell ref="Q132:T132"/>
    <mergeCell ref="AM143:AO143"/>
    <mergeCell ref="AF143:AJ143"/>
    <mergeCell ref="AK143:AL143"/>
    <mergeCell ref="AK142:AL142"/>
    <mergeCell ref="J147:O147"/>
    <mergeCell ref="P145:Q145"/>
    <mergeCell ref="P146:Q146"/>
    <mergeCell ref="Y152:AK152"/>
    <mergeCell ref="AK145:AL145"/>
    <mergeCell ref="H152:T152"/>
    <mergeCell ref="P147:Q147"/>
    <mergeCell ref="R147:AE147"/>
    <mergeCell ref="AF147:AJ147"/>
    <mergeCell ref="AK147:AL147"/>
    <mergeCell ref="E164:AD165"/>
    <mergeCell ref="AC162:AE162"/>
    <mergeCell ref="S160:V160"/>
    <mergeCell ref="N162:P162"/>
    <mergeCell ref="S162:U162"/>
    <mergeCell ref="AM178:AO178"/>
    <mergeCell ref="X167:AJ167"/>
    <mergeCell ref="X170:AB170"/>
    <mergeCell ref="AE170:AI170"/>
    <mergeCell ref="X178:Z178"/>
    <mergeCell ref="AC178:AE178"/>
    <mergeCell ref="AE168:AJ168"/>
    <mergeCell ref="X175:AF175"/>
    <mergeCell ref="AH175:AP175"/>
    <mergeCell ref="E173:AD173"/>
    <mergeCell ref="AK195:AK197"/>
    <mergeCell ref="O196:AA196"/>
    <mergeCell ref="AC199:AG199"/>
    <mergeCell ref="AC196:AH197"/>
    <mergeCell ref="O199:S199"/>
    <mergeCell ref="V197:AA197"/>
    <mergeCell ref="G256:S257"/>
    <mergeCell ref="F442:O442"/>
    <mergeCell ref="AC346:AP346"/>
    <mergeCell ref="X259:Z259"/>
    <mergeCell ref="AC259:AE259"/>
    <mergeCell ref="AH259:AJ259"/>
    <mergeCell ref="AC257:AF257"/>
    <mergeCell ref="AM259:AO259"/>
    <mergeCell ref="T293:Z293"/>
    <mergeCell ref="AA293:AG293"/>
    <mergeCell ref="G175:S176"/>
    <mergeCell ref="R146:AE146"/>
    <mergeCell ref="AF146:AJ146"/>
    <mergeCell ref="J145:O145"/>
    <mergeCell ref="R145:AE145"/>
    <mergeCell ref="AF145:AJ145"/>
    <mergeCell ref="J146:O146"/>
    <mergeCell ref="H155:L155"/>
    <mergeCell ref="O155:S155"/>
    <mergeCell ref="G167:S168"/>
    <mergeCell ref="O208:S208"/>
    <mergeCell ref="K187:Q187"/>
    <mergeCell ref="S213:V213"/>
    <mergeCell ref="AC213:AF213"/>
    <mergeCell ref="E193:R193"/>
    <mergeCell ref="V199:Z199"/>
    <mergeCell ref="G195:G197"/>
    <mergeCell ref="H195:M197"/>
    <mergeCell ref="D189:H189"/>
    <mergeCell ref="X224:AB224"/>
    <mergeCell ref="AE224:AI224"/>
    <mergeCell ref="X212:AF212"/>
    <mergeCell ref="AH212:AP212"/>
    <mergeCell ref="AM213:AP213"/>
    <mergeCell ref="AM215:AO215"/>
    <mergeCell ref="X221:AJ221"/>
    <mergeCell ref="E219:AH219"/>
    <mergeCell ref="N215:P215"/>
    <mergeCell ref="S215:U215"/>
    <mergeCell ref="AM100:AQ101"/>
    <mergeCell ref="Y208:AC208"/>
    <mergeCell ref="AF208:AJ208"/>
    <mergeCell ref="AE222:AJ222"/>
    <mergeCell ref="M211:AP211"/>
    <mergeCell ref="U187:AM189"/>
    <mergeCell ref="N212:V212"/>
    <mergeCell ref="H205:T205"/>
    <mergeCell ref="Y205:AK205"/>
    <mergeCell ref="H208:L208"/>
    <mergeCell ref="Y459:Z459"/>
    <mergeCell ref="AA459:AB459"/>
    <mergeCell ref="AM257:AP257"/>
    <mergeCell ref="X256:AF256"/>
    <mergeCell ref="AH256:AP256"/>
    <mergeCell ref="AN282:AP282"/>
    <mergeCell ref="E289:AP290"/>
    <mergeCell ref="F292:L293"/>
    <mergeCell ref="M293:S293"/>
    <mergeCell ref="AH293:AN293"/>
    <mergeCell ref="AM457:AN457"/>
    <mergeCell ref="AC455:AD455"/>
    <mergeCell ref="Y455:Z455"/>
    <mergeCell ref="AA455:AB455"/>
    <mergeCell ref="AE457:AF457"/>
    <mergeCell ref="AG457:AH457"/>
    <mergeCell ref="AI457:AJ457"/>
    <mergeCell ref="AK457:AL457"/>
    <mergeCell ref="B35:AJ35"/>
    <mergeCell ref="B452:AP452"/>
    <mergeCell ref="AK459:AL459"/>
    <mergeCell ref="AM459:AN459"/>
    <mergeCell ref="Y454:AN454"/>
    <mergeCell ref="C457:W457"/>
    <mergeCell ref="C459:W459"/>
    <mergeCell ref="AC459:AD459"/>
    <mergeCell ref="AE459:AF459"/>
    <mergeCell ref="AM455:AN455"/>
    <mergeCell ref="B461:AP461"/>
    <mergeCell ref="AG459:AH459"/>
    <mergeCell ref="AI459:AJ459"/>
    <mergeCell ref="AK455:AL455"/>
    <mergeCell ref="AE455:AF455"/>
    <mergeCell ref="AG455:AH455"/>
    <mergeCell ref="AI455:AJ455"/>
    <mergeCell ref="Y457:Z457"/>
    <mergeCell ref="AA457:AB457"/>
    <mergeCell ref="AC457:AD457"/>
    <mergeCell ref="AM160:AP160"/>
    <mergeCell ref="X162:Z162"/>
    <mergeCell ref="P101:AK101"/>
    <mergeCell ref="W181:AP181"/>
    <mergeCell ref="W180:AP180"/>
    <mergeCell ref="AM176:AP176"/>
    <mergeCell ref="AC176:AF176"/>
    <mergeCell ref="AM147:AO147"/>
    <mergeCell ref="AM142:AO142"/>
    <mergeCell ref="R143:AE143"/>
    <mergeCell ref="X215:Z215"/>
    <mergeCell ref="AC215:AE215"/>
    <mergeCell ref="X247:AF247"/>
    <mergeCell ref="AH247:AP247"/>
    <mergeCell ref="AH232:AJ232"/>
    <mergeCell ref="AM230:AP230"/>
    <mergeCell ref="M246:AP246"/>
    <mergeCell ref="H240:T240"/>
    <mergeCell ref="E238:AF238"/>
    <mergeCell ref="C236:AJ236"/>
    <mergeCell ref="AH229:AP229"/>
    <mergeCell ref="X229:AF229"/>
    <mergeCell ref="W234:AP234"/>
    <mergeCell ref="AM232:AO232"/>
    <mergeCell ref="AC232:AE232"/>
    <mergeCell ref="X232:Z232"/>
    <mergeCell ref="N306:Q306"/>
    <mergeCell ref="M304:R304"/>
    <mergeCell ref="G221:S222"/>
    <mergeCell ref="O241:T241"/>
    <mergeCell ref="H243:L243"/>
    <mergeCell ref="T306:W306"/>
    <mergeCell ref="S248:V248"/>
    <mergeCell ref="N250:P250"/>
    <mergeCell ref="S250:U250"/>
    <mergeCell ref="N247:V247"/>
    <mergeCell ref="Z306:AC306"/>
    <mergeCell ref="AF306:AI306"/>
    <mergeCell ref="AL306:AO306"/>
    <mergeCell ref="S304:X304"/>
    <mergeCell ref="AK304:AP304"/>
    <mergeCell ref="AE304:AJ304"/>
    <mergeCell ref="Y304:AD304"/>
    <mergeCell ref="E183:AK183"/>
    <mergeCell ref="AK144:AL144"/>
    <mergeCell ref="AL118:AO118"/>
    <mergeCell ref="AM145:AO145"/>
    <mergeCell ref="AM146:AO146"/>
    <mergeCell ref="AK146:AL146"/>
    <mergeCell ref="AM162:AO162"/>
    <mergeCell ref="X159:AF159"/>
    <mergeCell ref="AH159:AP159"/>
    <mergeCell ref="N159:V159"/>
    <mergeCell ref="AH162:AJ162"/>
    <mergeCell ref="AF153:AK153"/>
    <mergeCell ref="O153:T153"/>
    <mergeCell ref="AF155:AJ155"/>
    <mergeCell ref="AC160:AF160"/>
    <mergeCell ref="Y155:AC155"/>
    <mergeCell ref="AC248:AF248"/>
    <mergeCell ref="AM248:AP248"/>
    <mergeCell ref="X250:Z250"/>
    <mergeCell ref="AL195:AP197"/>
    <mergeCell ref="AL199:AO199"/>
    <mergeCell ref="AC250:AE250"/>
    <mergeCell ref="AH250:AJ250"/>
    <mergeCell ref="AM250:AO250"/>
    <mergeCell ref="AH215:AJ215"/>
    <mergeCell ref="AC230:AF230"/>
    <mergeCell ref="F249:L251"/>
    <mergeCell ref="W262:AP262"/>
    <mergeCell ref="D458:AN458"/>
    <mergeCell ref="B265:AK265"/>
    <mergeCell ref="C266:AL266"/>
    <mergeCell ref="C287:AL287"/>
    <mergeCell ref="AC314:AI315"/>
    <mergeCell ref="AJ315:AP315"/>
    <mergeCell ref="AD317:AH317"/>
    <mergeCell ref="AK317:AO317"/>
    <mergeCell ref="CQ58:DP60"/>
    <mergeCell ref="CQ203:DP204"/>
    <mergeCell ref="CQ186:DP186"/>
    <mergeCell ref="CQ121:DP121"/>
    <mergeCell ref="CQ103:CR118"/>
    <mergeCell ref="CQ134:DP139"/>
    <mergeCell ref="CQ152:DP153"/>
    <mergeCell ref="CQ175:DP176"/>
    <mergeCell ref="CQ85:DQ87"/>
    <mergeCell ref="CQ102:DP102"/>
    <mergeCell ref="CS122:DP124"/>
    <mergeCell ref="CQ125:DP126"/>
    <mergeCell ref="CS103:DP120"/>
    <mergeCell ref="CS127:DP131"/>
    <mergeCell ref="AL114:AP116"/>
    <mergeCell ref="AM144:AO144"/>
    <mergeCell ref="M158:AP158"/>
    <mergeCell ref="AK114:AK116"/>
    <mergeCell ref="AF144:AJ144"/>
    <mergeCell ref="J143:O143"/>
    <mergeCell ref="P143:Q143"/>
    <mergeCell ref="J144:O144"/>
    <mergeCell ref="R144:AE144"/>
    <mergeCell ref="P144:Q144"/>
    <mergeCell ref="CS205:DP207"/>
    <mergeCell ref="CQ221:DP222"/>
    <mergeCell ref="CQ229:DP230"/>
    <mergeCell ref="CQ256:DP257"/>
    <mergeCell ref="AM56:AQ57"/>
    <mergeCell ref="CQ322:DP325"/>
    <mergeCell ref="CS334:DP340"/>
    <mergeCell ref="CQ334:CR340"/>
    <mergeCell ref="CQ187:CR201"/>
    <mergeCell ref="CQ208:DP208"/>
    <mergeCell ref="CS209:DP211"/>
    <mergeCell ref="CS187:DP202"/>
    <mergeCell ref="CS213:DP215"/>
    <mergeCell ref="CQ212:DP212"/>
    <mergeCell ref="B21:AP21"/>
    <mergeCell ref="A4:AQ4"/>
    <mergeCell ref="AM1:AQ2"/>
    <mergeCell ref="F1:AL2"/>
    <mergeCell ref="B14:C14"/>
    <mergeCell ref="B15:C15"/>
    <mergeCell ref="D11:AP11"/>
    <mergeCell ref="D12:AP12"/>
    <mergeCell ref="D13:AP13"/>
    <mergeCell ref="C8:AP9"/>
    <mergeCell ref="B17:C17"/>
    <mergeCell ref="B18:C18"/>
    <mergeCell ref="D17:AP17"/>
    <mergeCell ref="D18:AP18"/>
    <mergeCell ref="D14:AP14"/>
    <mergeCell ref="D15:AP15"/>
    <mergeCell ref="B11:C11"/>
    <mergeCell ref="B12:C12"/>
    <mergeCell ref="B13:C13"/>
  </mergeCells>
  <conditionalFormatting sqref="D108:H108 D189:H189">
    <cfRule type="expression" priority="1" dxfId="0" stopIfTrue="1">
      <formula>BA108=1</formula>
    </cfRule>
    <cfRule type="expression" priority="2" dxfId="1" stopIfTrue="1">
      <formula>BA108=2</formula>
    </cfRule>
    <cfRule type="expression" priority="3" dxfId="2" stopIfTrue="1">
      <formula>BA108=3</formula>
    </cfRule>
  </conditionalFormatting>
  <conditionalFormatting sqref="K108:O108 K189:O189">
    <cfRule type="expression" priority="4" dxfId="0" stopIfTrue="1">
      <formula>BB108=1</formula>
    </cfRule>
    <cfRule type="expression" priority="5" dxfId="1" stopIfTrue="1">
      <formula>BB108=2</formula>
    </cfRule>
    <cfRule type="expression" priority="6" dxfId="2" stopIfTrue="1">
      <formula>BB108=3</formula>
    </cfRule>
  </conditionalFormatting>
  <conditionalFormatting sqref="O155:S155 O118:S118 O199:S199 O208:S208 O243:S243">
    <cfRule type="expression" priority="7" dxfId="0" stopIfTrue="1">
      <formula>BB118=1</formula>
    </cfRule>
    <cfRule type="expression" priority="8" dxfId="3" stopIfTrue="1">
      <formula>BB118=2</formula>
    </cfRule>
    <cfRule type="expression" priority="9" dxfId="2" stopIfTrue="1">
      <formula>BB118=3</formula>
    </cfRule>
  </conditionalFormatting>
  <conditionalFormatting sqref="V118:Z118">
    <cfRule type="expression" priority="10" dxfId="0" stopIfTrue="1">
      <formula>BC118=1</formula>
    </cfRule>
    <cfRule type="expression" priority="11" dxfId="3" stopIfTrue="1">
      <formula>BC$118=2</formula>
    </cfRule>
    <cfRule type="expression" priority="12" dxfId="2" stopIfTrue="1">
      <formula>BC$118=3</formula>
    </cfRule>
  </conditionalFormatting>
  <conditionalFormatting sqref="AC118:AG118">
    <cfRule type="expression" priority="13" dxfId="0" stopIfTrue="1">
      <formula>BD$118=1</formula>
    </cfRule>
    <cfRule type="expression" priority="14" dxfId="3" stopIfTrue="1">
      <formula>BD$118=2</formula>
    </cfRule>
    <cfRule type="expression" priority="15" dxfId="2" stopIfTrue="1">
      <formula>BD$118=3</formula>
    </cfRule>
  </conditionalFormatting>
  <conditionalFormatting sqref="Q126:T126">
    <cfRule type="expression" priority="16" dxfId="4" stopIfTrue="1">
      <formula>BA126=1</formula>
    </cfRule>
    <cfRule type="expression" priority="17" dxfId="3" stopIfTrue="1">
      <formula>BA126=2</formula>
    </cfRule>
    <cfRule type="expression" priority="18" dxfId="2" stopIfTrue="1">
      <formula>BA126=3</formula>
    </cfRule>
  </conditionalFormatting>
  <conditionalFormatting sqref="Q129:T129 Q132:T132 Q135:T135">
    <cfRule type="expression" priority="19" dxfId="0" stopIfTrue="1">
      <formula>BA129=1</formula>
    </cfRule>
    <cfRule type="expression" priority="20" dxfId="3" stopIfTrue="1">
      <formula>BA129=2</formula>
    </cfRule>
    <cfRule type="expression" priority="21" dxfId="2" stopIfTrue="1">
      <formula>BA129=3</formula>
    </cfRule>
  </conditionalFormatting>
  <conditionalFormatting sqref="W126:Z126 W129:Z129 W132:Z132 W135:Z135">
    <cfRule type="expression" priority="22" dxfId="0" stopIfTrue="1">
      <formula>BB126=1</formula>
    </cfRule>
    <cfRule type="expression" priority="23" dxfId="3" stopIfTrue="1">
      <formula>BB126=2</formula>
    </cfRule>
    <cfRule type="expression" priority="24" dxfId="2" stopIfTrue="1">
      <formula>BB126=3</formula>
    </cfRule>
  </conditionalFormatting>
  <conditionalFormatting sqref="AF126:AI126 AF129:AI129 AF132:AI132 AF135:AI135">
    <cfRule type="expression" priority="25" dxfId="0" stopIfTrue="1">
      <formula>BC126=1</formula>
    </cfRule>
    <cfRule type="expression" priority="26" dxfId="3" stopIfTrue="1">
      <formula>BC126=2</formula>
    </cfRule>
    <cfRule type="expression" priority="27" dxfId="2" stopIfTrue="1">
      <formula>BC126=3</formula>
    </cfRule>
  </conditionalFormatting>
  <conditionalFormatting sqref="AL126:AO126 AL129:AO129 AL132:AO132 AL135:AO135">
    <cfRule type="expression" priority="28" dxfId="0" stopIfTrue="1">
      <formula>BD126=1</formula>
    </cfRule>
    <cfRule type="expression" priority="29" dxfId="3" stopIfTrue="1">
      <formula>BD126=2</formula>
    </cfRule>
    <cfRule type="expression" priority="30" dxfId="2" stopIfTrue="1">
      <formula>BD126=3</formula>
    </cfRule>
  </conditionalFormatting>
  <conditionalFormatting sqref="AM142:AO147">
    <cfRule type="expression" priority="31" dxfId="4" stopIfTrue="1">
      <formula>BD142=1</formula>
    </cfRule>
    <cfRule type="expression" priority="32" dxfId="3" stopIfTrue="1">
      <formula>BD142=2</formula>
    </cfRule>
    <cfRule type="expression" priority="33" dxfId="2" stopIfTrue="1">
      <formula>BD142=3</formula>
    </cfRule>
  </conditionalFormatting>
  <conditionalFormatting sqref="H155:L155 H118:L118 H199:L199 H208:L208 H243:L243">
    <cfRule type="expression" priority="34" dxfId="0" stopIfTrue="1">
      <formula>BA118=1</formula>
    </cfRule>
    <cfRule type="expression" priority="35" dxfId="3" stopIfTrue="1">
      <formula>BA118=2</formula>
    </cfRule>
    <cfRule type="expression" priority="36" dxfId="2" stopIfTrue="1">
      <formula>BA118=3</formula>
    </cfRule>
  </conditionalFormatting>
  <conditionalFormatting sqref="Y155:AC155 Y208:AC208 Y243:AC243">
    <cfRule type="expression" priority="37" dxfId="0" stopIfTrue="1">
      <formula>BC155=1</formula>
    </cfRule>
    <cfRule type="expression" priority="38" dxfId="3" stopIfTrue="1">
      <formula>BC155=2</formula>
    </cfRule>
    <cfRule type="expression" priority="39" dxfId="2" stopIfTrue="1">
      <formula>BC155=3</formula>
    </cfRule>
  </conditionalFormatting>
  <conditionalFormatting sqref="AF155:AJ155 AF208:AJ208 AF243:AJ243">
    <cfRule type="expression" priority="40" dxfId="0" stopIfTrue="1">
      <formula>BD155=1</formula>
    </cfRule>
    <cfRule type="expression" priority="41" dxfId="3" stopIfTrue="1">
      <formula>BD155=2</formula>
    </cfRule>
    <cfRule type="expression" priority="42" dxfId="2" stopIfTrue="1">
      <formula>BD155=3</formula>
    </cfRule>
  </conditionalFormatting>
  <conditionalFormatting sqref="X178:Z178 X232:Z232 X259:Z259">
    <cfRule type="expression" priority="43" dxfId="4" stopIfTrue="1">
      <formula>BB178=1</formula>
    </cfRule>
    <cfRule type="expression" priority="44" dxfId="5" stopIfTrue="1">
      <formula>BB178=2</formula>
    </cfRule>
    <cfRule type="expression" priority="45" dxfId="2" stopIfTrue="1">
      <formula>BB178=3</formula>
    </cfRule>
  </conditionalFormatting>
  <conditionalFormatting sqref="AC178:AE178 AC232:AE232 AC259:AE259">
    <cfRule type="expression" priority="46" dxfId="0" stopIfTrue="1">
      <formula>BC178=1</formula>
    </cfRule>
    <cfRule type="expression" priority="47" dxfId="5" stopIfTrue="1">
      <formula>BC178=2</formula>
    </cfRule>
    <cfRule type="expression" priority="48" dxfId="2" stopIfTrue="1">
      <formula>BC178=3</formula>
    </cfRule>
  </conditionalFormatting>
  <conditionalFormatting sqref="AH178:AJ178 AH232:AJ232 AH259:AJ259 AI295:AM295">
    <cfRule type="expression" priority="49" dxfId="0" stopIfTrue="1">
      <formula>BD178=1</formula>
    </cfRule>
    <cfRule type="expression" priority="50" dxfId="5" stopIfTrue="1">
      <formula>BD178=2</formula>
    </cfRule>
    <cfRule type="expression" priority="51" dxfId="2" stopIfTrue="1">
      <formula>BD178=3</formula>
    </cfRule>
  </conditionalFormatting>
  <conditionalFormatting sqref="AM178:AO178 AM232:AO232 AM259:AO259">
    <cfRule type="expression" priority="52" dxfId="0" stopIfTrue="1">
      <formula>BE178=1</formula>
    </cfRule>
    <cfRule type="expression" priority="53" dxfId="5" stopIfTrue="1">
      <formula>BE178=2</formula>
    </cfRule>
    <cfRule type="expression" priority="54" dxfId="2" stopIfTrue="1">
      <formula>BE178=3</formula>
    </cfRule>
  </conditionalFormatting>
  <conditionalFormatting sqref="V199:Z199">
    <cfRule type="expression" priority="55" dxfId="0" stopIfTrue="1">
      <formula>BC199=1</formula>
    </cfRule>
    <cfRule type="expression" priority="56" dxfId="3" stopIfTrue="1">
      <formula>BC199=2</formula>
    </cfRule>
    <cfRule type="expression" priority="57" dxfId="2" stopIfTrue="1">
      <formula>BC199=3</formula>
    </cfRule>
  </conditionalFormatting>
  <conditionalFormatting sqref="AC199:AG199">
    <cfRule type="expression" priority="58" dxfId="0" stopIfTrue="1">
      <formula>BD199=1</formula>
    </cfRule>
    <cfRule type="expression" priority="59" dxfId="3" stopIfTrue="1">
      <formula>BD199=2</formula>
    </cfRule>
    <cfRule type="expression" priority="60" dxfId="2" stopIfTrue="1">
      <formula>BD199=3</formula>
    </cfRule>
  </conditionalFormatting>
  <conditionalFormatting sqref="G295:K295 G306:K306 G317:K317">
    <cfRule type="expression" priority="61" dxfId="0" stopIfTrue="1">
      <formula>BA295=1</formula>
    </cfRule>
    <cfRule type="expression" priority="62" dxfId="5" stopIfTrue="1">
      <formula>BA295=2</formula>
    </cfRule>
    <cfRule type="expression" priority="63" dxfId="2" stopIfTrue="1">
      <formula>BA295=3</formula>
    </cfRule>
  </conditionalFormatting>
  <conditionalFormatting sqref="N295:R295 N317:R317">
    <cfRule type="expression" priority="64" dxfId="0" stopIfTrue="1">
      <formula>BB295=1</formula>
    </cfRule>
    <cfRule type="expression" priority="65" dxfId="5" stopIfTrue="1">
      <formula>BB295=2</formula>
    </cfRule>
    <cfRule type="expression" priority="66" dxfId="2" stopIfTrue="1">
      <formula>BB295=3</formula>
    </cfRule>
  </conditionalFormatting>
  <conditionalFormatting sqref="U295:Y295">
    <cfRule type="expression" priority="67" dxfId="0" stopIfTrue="1">
      <formula>BC295=1</formula>
    </cfRule>
    <cfRule type="expression" priority="68" dxfId="5" stopIfTrue="1">
      <formula>BC295=2</formula>
    </cfRule>
    <cfRule type="expression" priority="69" dxfId="2" stopIfTrue="1">
      <formula>BC295=3</formula>
    </cfRule>
  </conditionalFormatting>
  <conditionalFormatting sqref="AB295:AF295">
    <cfRule type="expression" priority="70" dxfId="0" stopIfTrue="1">
      <formula>BD295=1</formula>
    </cfRule>
    <cfRule type="expression" priority="71" dxfId="5" stopIfTrue="1">
      <formula>BD295=2</formula>
    </cfRule>
    <cfRule type="expression" priority="72" dxfId="2" stopIfTrue="1">
      <formula>BD295=3</formula>
    </cfRule>
  </conditionalFormatting>
  <conditionalFormatting sqref="AJ317">
    <cfRule type="expression" priority="73" dxfId="0" stopIfTrue="1">
      <formula>BE317=1</formula>
    </cfRule>
    <cfRule type="expression" priority="74" dxfId="5" stopIfTrue="1">
      <formula>BE317=2</formula>
    </cfRule>
    <cfRule type="expression" priority="75" dxfId="2" stopIfTrue="1">
      <formula>BE317=3</formula>
    </cfRule>
  </conditionalFormatting>
  <conditionalFormatting sqref="P338:S338 P341:S341">
    <cfRule type="expression" priority="76" dxfId="0" stopIfTrue="1">
      <formula>BA338=1</formula>
    </cfRule>
    <cfRule type="expression" priority="77" dxfId="5" stopIfTrue="1">
      <formula>BA338=2</formula>
    </cfRule>
    <cfRule type="expression" priority="78" dxfId="2" stopIfTrue="1">
      <formula>BA338=3</formula>
    </cfRule>
  </conditionalFormatting>
  <conditionalFormatting sqref="X170:AB170 X224:AB224">
    <cfRule type="expression" priority="79" dxfId="0" stopIfTrue="1">
      <formula>BB170=1</formula>
    </cfRule>
    <cfRule type="expression" priority="80" dxfId="5" stopIfTrue="1">
      <formula>BB170=2</formula>
    </cfRule>
    <cfRule type="expression" priority="81" dxfId="2" stopIfTrue="1">
      <formula>BB170=3</formula>
    </cfRule>
  </conditionalFormatting>
  <conditionalFormatting sqref="AE170:AI170 AE224:AI224">
    <cfRule type="expression" priority="82" dxfId="0" stopIfTrue="1">
      <formula>BC170=1</formula>
    </cfRule>
    <cfRule type="expression" priority="83" dxfId="5" stopIfTrue="1">
      <formula>BC170=2</formula>
    </cfRule>
    <cfRule type="expression" priority="84" dxfId="2" stopIfTrue="1">
      <formula>BC170=3</formula>
    </cfRule>
  </conditionalFormatting>
  <conditionalFormatting sqref="AF142:AI147">
    <cfRule type="expression" priority="85" dxfId="0" stopIfTrue="1">
      <formula>BC142=1</formula>
    </cfRule>
    <cfRule type="expression" priority="86" dxfId="6" stopIfTrue="1">
      <formula>BC142=2</formula>
    </cfRule>
    <cfRule type="expression" priority="87" dxfId="7" stopIfTrue="1">
      <formula>BC142=3</formula>
    </cfRule>
  </conditionalFormatting>
  <conditionalFormatting sqref="AJ142:AJ147">
    <cfRule type="expression" priority="88" dxfId="0" stopIfTrue="1">
      <formula>BI142=1</formula>
    </cfRule>
    <cfRule type="expression" priority="89" dxfId="6" stopIfTrue="1">
      <formula>BI142=2</formula>
    </cfRule>
    <cfRule type="expression" priority="90" dxfId="7" stopIfTrue="1">
      <formula>BI142=3</formula>
    </cfRule>
  </conditionalFormatting>
  <conditionalFormatting sqref="R142:V147 Z142:AE147 X142:X147">
    <cfRule type="expression" priority="91" dxfId="2" stopIfTrue="1">
      <formula>BB142=3</formula>
    </cfRule>
    <cfRule type="expression" priority="92" dxfId="5" stopIfTrue="1">
      <formula>BB142=2</formula>
    </cfRule>
    <cfRule type="expression" priority="93" dxfId="4" stopIfTrue="1">
      <formula>BB142=1</formula>
    </cfRule>
  </conditionalFormatting>
  <conditionalFormatting sqref="W142:W147">
    <cfRule type="expression" priority="94" dxfId="2" stopIfTrue="1">
      <formula>BI142=3</formula>
    </cfRule>
    <cfRule type="expression" priority="95" dxfId="5" stopIfTrue="1">
      <formula>BI142=2</formula>
    </cfRule>
    <cfRule type="expression" priority="96" dxfId="4" stopIfTrue="1">
      <formula>BI142=1</formula>
    </cfRule>
  </conditionalFormatting>
  <conditionalFormatting sqref="J142:O147">
    <cfRule type="expression" priority="97" dxfId="0" stopIfTrue="1">
      <formula>BA142=1</formula>
    </cfRule>
    <cfRule type="expression" priority="98" dxfId="6" stopIfTrue="1">
      <formula>BA142=2</formula>
    </cfRule>
    <cfRule type="expression" priority="99" dxfId="7" stopIfTrue="1">
      <formula>BA142=3</formula>
    </cfRule>
  </conditionalFormatting>
  <conditionalFormatting sqref="N215:P215 N250:P250">
    <cfRule type="expression" priority="100" dxfId="4" stopIfTrue="1">
      <formula>$BA215=1</formula>
    </cfRule>
    <cfRule type="expression" priority="101" dxfId="5" stopIfTrue="1">
      <formula>$BA215=2</formula>
    </cfRule>
    <cfRule type="expression" priority="102" dxfId="2" stopIfTrue="1">
      <formula>$BA215=3</formula>
    </cfRule>
  </conditionalFormatting>
  <conditionalFormatting sqref="S215:U215 S250:U250">
    <cfRule type="expression" priority="103" dxfId="4" stopIfTrue="1">
      <formula>$BB215=1</formula>
    </cfRule>
    <cfRule type="expression" priority="104" dxfId="5" stopIfTrue="1">
      <formula>$BB215=2</formula>
    </cfRule>
    <cfRule type="expression" priority="105" dxfId="2" stopIfTrue="1">
      <formula>$BB215=3</formula>
    </cfRule>
  </conditionalFormatting>
  <conditionalFormatting sqref="X215:Z215 X250:Z250">
    <cfRule type="expression" priority="106" dxfId="4" stopIfTrue="1">
      <formula>$BC215=1</formula>
    </cfRule>
    <cfRule type="expression" priority="107" dxfId="5" stopIfTrue="1">
      <formula>$BC215=2</formula>
    </cfRule>
    <cfRule type="expression" priority="108" dxfId="2" stopIfTrue="1">
      <formula>$BC215=3</formula>
    </cfRule>
  </conditionalFormatting>
  <conditionalFormatting sqref="AC215:AE215 AC250:AE250">
    <cfRule type="expression" priority="109" dxfId="4" stopIfTrue="1">
      <formula>$BD215=1</formula>
    </cfRule>
    <cfRule type="expression" priority="110" dxfId="5" stopIfTrue="1">
      <formula>$BD215=2</formula>
    </cfRule>
    <cfRule type="expression" priority="111" dxfId="2" stopIfTrue="1">
      <formula>$BD215=3</formula>
    </cfRule>
  </conditionalFormatting>
  <conditionalFormatting sqref="AH215:AJ215 AH250:AJ250">
    <cfRule type="expression" priority="112" dxfId="4" stopIfTrue="1">
      <formula>$BE215=1</formula>
    </cfRule>
    <cfRule type="expression" priority="113" dxfId="5" stopIfTrue="1">
      <formula>$BE215=2</formula>
    </cfRule>
    <cfRule type="expression" priority="114" dxfId="2" stopIfTrue="1">
      <formula>$BE215=3</formula>
    </cfRule>
  </conditionalFormatting>
  <conditionalFormatting sqref="AM215:AO215 AM250:AO250">
    <cfRule type="expression" priority="115" dxfId="4" stopIfTrue="1">
      <formula>$BA218=1</formula>
    </cfRule>
    <cfRule type="expression" priority="116" dxfId="5" stopIfTrue="1">
      <formula>$BA218=2</formula>
    </cfRule>
    <cfRule type="expression" priority="117" dxfId="2" stopIfTrue="1">
      <formula>$BA218=3</formula>
    </cfRule>
  </conditionalFormatting>
  <conditionalFormatting sqref="N306:Q306">
    <cfRule type="expression" priority="118" dxfId="0" stopIfTrue="1">
      <formula>BB306=1</formula>
    </cfRule>
    <cfRule type="expression" priority="119" dxfId="3" stopIfTrue="1">
      <formula>BB306=2</formula>
    </cfRule>
    <cfRule type="expression" priority="120" dxfId="2" stopIfTrue="1">
      <formula>BB306=3</formula>
    </cfRule>
  </conditionalFormatting>
  <conditionalFormatting sqref="T306:W306">
    <cfRule type="expression" priority="121" dxfId="0" stopIfTrue="1">
      <formula>BC306=1</formula>
    </cfRule>
    <cfRule type="expression" priority="122" dxfId="3" stopIfTrue="1">
      <formula>BC306=2</formula>
    </cfRule>
    <cfRule type="expression" priority="123" dxfId="2" stopIfTrue="1">
      <formula>BC306=3</formula>
    </cfRule>
  </conditionalFormatting>
  <conditionalFormatting sqref="Z306:AC306">
    <cfRule type="expression" priority="124" dxfId="0" stopIfTrue="1">
      <formula>BD306=1</formula>
    </cfRule>
    <cfRule type="expression" priority="125" dxfId="3" stopIfTrue="1">
      <formula>BD306=2</formula>
    </cfRule>
    <cfRule type="expression" priority="126" dxfId="2" stopIfTrue="1">
      <formula>BD306=3</formula>
    </cfRule>
  </conditionalFormatting>
  <conditionalFormatting sqref="AF306:AI306">
    <cfRule type="expression" priority="127" dxfId="0" stopIfTrue="1">
      <formula>BE306=1</formula>
    </cfRule>
    <cfRule type="expression" priority="128" dxfId="3" stopIfTrue="1">
      <formula>BE306=2</formula>
    </cfRule>
    <cfRule type="expression" priority="129" dxfId="2" stopIfTrue="1">
      <formula>BE306=3</formula>
    </cfRule>
  </conditionalFormatting>
  <conditionalFormatting sqref="AK317:AO317">
    <cfRule type="expression" priority="130" dxfId="0" stopIfTrue="1">
      <formula>BD317=1</formula>
    </cfRule>
    <cfRule type="expression" priority="131" dxfId="5" stopIfTrue="1">
      <formula>BD317=2</formula>
    </cfRule>
    <cfRule type="expression" priority="132" dxfId="2" stopIfTrue="1">
      <formula>BD317=3</formula>
    </cfRule>
  </conditionalFormatting>
  <conditionalFormatting sqref="AD317:AH317">
    <cfRule type="expression" priority="133" dxfId="0" stopIfTrue="1">
      <formula>BC317=1</formula>
    </cfRule>
    <cfRule type="expression" priority="134" dxfId="5" stopIfTrue="1">
      <formula>BC317=2</formula>
    </cfRule>
    <cfRule type="expression" priority="135" dxfId="2" stopIfTrue="1">
      <formula>BC317=3</formula>
    </cfRule>
  </conditionalFormatting>
  <conditionalFormatting sqref="AL338:AO338 AL341:AO341">
    <cfRule type="expression" priority="136" dxfId="0" stopIfTrue="1">
      <formula>BB338=1</formula>
    </cfRule>
    <cfRule type="expression" priority="137" dxfId="5" stopIfTrue="1">
      <formula>BB338=2</formula>
    </cfRule>
    <cfRule type="expression" priority="138" dxfId="2" stopIfTrue="1">
      <formula>BB338=3</formula>
    </cfRule>
  </conditionalFormatting>
  <conditionalFormatting sqref="Y351:AA351">
    <cfRule type="expression" priority="139" dxfId="0" stopIfTrue="1">
      <formula>$BB351=1</formula>
    </cfRule>
    <cfRule type="expression" priority="140" dxfId="3" stopIfTrue="1">
      <formula>$BB351=2</formula>
    </cfRule>
  </conditionalFormatting>
  <conditionalFormatting sqref="AL118:AO118">
    <cfRule type="expression" priority="141" dxfId="0" stopIfTrue="1">
      <formula>BE$118=1</formula>
    </cfRule>
    <cfRule type="expression" priority="142" dxfId="3" stopIfTrue="1">
      <formula>BE$118=2</formula>
    </cfRule>
    <cfRule type="expression" priority="143" dxfId="2" stopIfTrue="1">
      <formula>BE$118=3</formula>
    </cfRule>
  </conditionalFormatting>
  <conditionalFormatting sqref="AL199:AO199">
    <cfRule type="expression" priority="144" dxfId="0" stopIfTrue="1">
      <formula>BE$199=1</formula>
    </cfRule>
    <cfRule type="expression" priority="145" dxfId="3" stopIfTrue="1">
      <formula>BE$199=2</formula>
    </cfRule>
    <cfRule type="expression" priority="146" dxfId="2" stopIfTrue="1">
      <formula>BE$199=3</formula>
    </cfRule>
  </conditionalFormatting>
  <conditionalFormatting sqref="M158:AP160 X152:AK153 AK155 AD155 AP162 Q162 V162 AA162 AF162 AK162 F162">
    <cfRule type="expression" priority="147" dxfId="8" stopIfTrue="1">
      <formula>$AR$153=0</formula>
    </cfRule>
  </conditionalFormatting>
  <conditionalFormatting sqref="M199 G195:M197 N195:AA195 AB195:AH197 J187:Q187 E227:AI227 E219:AH219 G221:S222 G229:S230 E203:AG203 E193:R193 U197:AA197 P189 N205:T205 AH199 AA199 G205:M206">
    <cfRule type="expression" priority="148" dxfId="8" stopIfTrue="1">
      <formula>$BA$186&lt;&gt;1</formula>
    </cfRule>
  </conditionalFormatting>
  <conditionalFormatting sqref="AP118 E173:AD173 E164:AD165 G167:S168 G175:S176 E150:AD150 E121:AP121 E112:Q112 AB114:AH116 M155 V124:AA124 G126:O135 G114:M116 N114:AA114 AA125:AA135 P108 N152:T152 AH118 AA118 J106:Q107 M118 U116:AA116 G152:M153 AK114:AL114">
    <cfRule type="expression" priority="149" dxfId="8" stopIfTrue="1">
      <formula>$BA$102&lt;&gt;1</formula>
    </cfRule>
  </conditionalFormatting>
  <conditionalFormatting sqref="Y454:AN455">
    <cfRule type="expression" priority="150" dxfId="9" stopIfTrue="1">
      <formula>$AS$457+$AS$459=0</formula>
    </cfRule>
  </conditionalFormatting>
  <conditionalFormatting sqref="Y457:AN457">
    <cfRule type="expression" priority="151" dxfId="10" stopIfTrue="1">
      <formula>$AS$457=0</formula>
    </cfRule>
    <cfRule type="cellIs" priority="152" dxfId="9" operator="equal" stopIfTrue="1">
      <formula>0</formula>
    </cfRule>
  </conditionalFormatting>
  <conditionalFormatting sqref="Y459:AN459">
    <cfRule type="expression" priority="153" dxfId="10" stopIfTrue="1">
      <formula>$AS$459=0</formula>
    </cfRule>
    <cfRule type="cellIs" priority="154" dxfId="9" operator="equal" stopIfTrue="1">
      <formula>0</formula>
    </cfRule>
  </conditionalFormatting>
  <conditionalFormatting sqref="F453:X453 F447:X449">
    <cfRule type="expression" priority="155" dxfId="3" stopIfTrue="1">
      <formula>$AS$448&gt;0</formula>
    </cfRule>
  </conditionalFormatting>
  <conditionalFormatting sqref="C459:W459">
    <cfRule type="expression" priority="156" dxfId="11" stopIfTrue="1">
      <formula>$AS$459=0</formula>
    </cfRule>
  </conditionalFormatting>
  <conditionalFormatting sqref="C457:W457">
    <cfRule type="expression" priority="157" dxfId="11" stopIfTrue="1">
      <formula>$AS$457=0</formula>
    </cfRule>
  </conditionalFormatting>
  <conditionalFormatting sqref="D372:D375 F372:O375 E372:E374 AA373 X375 AQ373">
    <cfRule type="expression" priority="158" dxfId="8" stopIfTrue="1">
      <formula>$AS$368&lt;&gt;1</formula>
    </cfRule>
  </conditionalFormatting>
  <conditionalFormatting sqref="F360:AH362">
    <cfRule type="expression" priority="159" dxfId="3" stopIfTrue="1">
      <formula>$AS$361&gt;=1</formula>
    </cfRule>
  </conditionalFormatting>
  <conditionalFormatting sqref="F367:U369">
    <cfRule type="expression" priority="160" dxfId="3" stopIfTrue="1">
      <formula>$AS$368&gt;0</formula>
    </cfRule>
  </conditionalFormatting>
  <conditionalFormatting sqref="F380:T382">
    <cfRule type="expression" priority="161" dxfId="3" stopIfTrue="1">
      <formula>$AS$381&gt;0</formula>
    </cfRule>
  </conditionalFormatting>
  <conditionalFormatting sqref="F392:U394">
    <cfRule type="expression" priority="162" dxfId="3" stopIfTrue="1">
      <formula>$AS$393&gt;0</formula>
    </cfRule>
  </conditionalFormatting>
  <conditionalFormatting sqref="F398:Z400">
    <cfRule type="expression" priority="163" dxfId="3" stopIfTrue="1">
      <formula>$AS$399&gt;0</formula>
    </cfRule>
  </conditionalFormatting>
  <conditionalFormatting sqref="F407:Y409">
    <cfRule type="expression" priority="164" dxfId="3" stopIfTrue="1">
      <formula>$AS$408&gt;0</formula>
    </cfRule>
  </conditionalFormatting>
  <conditionalFormatting sqref="F413:Y415">
    <cfRule type="expression" priority="165" dxfId="3" stopIfTrue="1">
      <formula>$AS$414&gt;0</formula>
    </cfRule>
  </conditionalFormatting>
  <conditionalFormatting sqref="P422:AH424">
    <cfRule type="expression" priority="166" dxfId="2" stopIfTrue="1">
      <formula>$BA$423=3</formula>
    </cfRule>
  </conditionalFormatting>
  <conditionalFormatting sqref="P426:AH428">
    <cfRule type="expression" priority="167" dxfId="2" stopIfTrue="1">
      <formula>$BA$427=3</formula>
    </cfRule>
  </conditionalFormatting>
  <conditionalFormatting sqref="P430:AH433">
    <cfRule type="expression" priority="168" dxfId="2" stopIfTrue="1">
      <formula>$BA$431=3</formula>
    </cfRule>
  </conditionalFormatting>
  <conditionalFormatting sqref="P435:AH438">
    <cfRule type="expression" priority="169" dxfId="2" stopIfTrue="1">
      <formula>$BA$436=3</formula>
    </cfRule>
  </conditionalFormatting>
  <conditionalFormatting sqref="P440:AH443">
    <cfRule type="expression" priority="170" dxfId="2" stopIfTrue="1">
      <formula>$BA$441=3</formula>
    </cfRule>
  </conditionalFormatting>
  <conditionalFormatting sqref="U269:AF271">
    <cfRule type="expression" priority="171" dxfId="2" stopIfTrue="1">
      <formula>$BA$270=3</formula>
    </cfRule>
  </conditionalFormatting>
  <conditionalFormatting sqref="U273:AF275">
    <cfRule type="expression" priority="172" dxfId="2" stopIfTrue="1">
      <formula>$BA$274=3</formula>
    </cfRule>
  </conditionalFormatting>
  <conditionalFormatting sqref="U277:AF279">
    <cfRule type="expression" priority="173" dxfId="2" stopIfTrue="1">
      <formula>$BA$278=3</formula>
    </cfRule>
  </conditionalFormatting>
  <conditionalFormatting sqref="U281:AF283">
    <cfRule type="expression" priority="174" dxfId="2" stopIfTrue="1">
      <formula>$BA$282=3</formula>
    </cfRule>
  </conditionalFormatting>
  <conditionalFormatting sqref="G328:J328">
    <cfRule type="expression" priority="175" dxfId="0" stopIfTrue="1">
      <formula>$BA$328=1</formula>
    </cfRule>
    <cfRule type="expression" priority="176" dxfId="5" stopIfTrue="1">
      <formula>$BA$328=2</formula>
    </cfRule>
    <cfRule type="expression" priority="177" dxfId="2" stopIfTrue="1">
      <formula>$BA$328=3</formula>
    </cfRule>
  </conditionalFormatting>
  <conditionalFormatting sqref="S328:V328">
    <cfRule type="expression" priority="178" dxfId="0" stopIfTrue="1">
      <formula>$BB$328=1</formula>
    </cfRule>
    <cfRule type="expression" priority="179" dxfId="5" stopIfTrue="1">
      <formula>$BB$328=2</formula>
    </cfRule>
    <cfRule type="expression" priority="180" dxfId="2" stopIfTrue="1">
      <formula>$BB$328=3</formula>
    </cfRule>
  </conditionalFormatting>
  <conditionalFormatting sqref="AE328:AH328">
    <cfRule type="expression" priority="181" dxfId="0" stopIfTrue="1">
      <formula>$BC$328=1</formula>
    </cfRule>
    <cfRule type="expression" priority="182" dxfId="5" stopIfTrue="1">
      <formula>$BC$328=2</formula>
    </cfRule>
    <cfRule type="expression" priority="183" dxfId="2" stopIfTrue="1">
      <formula>$BC$328=3</formula>
    </cfRule>
  </conditionalFormatting>
  <conditionalFormatting sqref="M328:P328">
    <cfRule type="expression" priority="184" dxfId="0" stopIfTrue="1">
      <formula>$BA$330=1</formula>
    </cfRule>
    <cfRule type="expression" priority="185" dxfId="5" stopIfTrue="1">
      <formula>$BA$330=2</formula>
    </cfRule>
    <cfRule type="expression" priority="186" dxfId="2" stopIfTrue="1">
      <formula>$BA$330=3</formula>
    </cfRule>
  </conditionalFormatting>
  <conditionalFormatting sqref="Y328:AB328">
    <cfRule type="expression" priority="187" dxfId="0" stopIfTrue="1">
      <formula>$BB$330=1</formula>
    </cfRule>
    <cfRule type="expression" priority="188" dxfId="5" stopIfTrue="1">
      <formula>$BB$330=2</formula>
    </cfRule>
    <cfRule type="expression" priority="189" dxfId="2" stopIfTrue="1">
      <formula>$BB$330=3</formula>
    </cfRule>
  </conditionalFormatting>
  <conditionalFormatting sqref="AK328:AN328">
    <cfRule type="expression" priority="190" dxfId="0" stopIfTrue="1">
      <formula>$BC$330=1</formula>
    </cfRule>
    <cfRule type="expression" priority="191" dxfId="5" stopIfTrue="1">
      <formula>$BC$330=2</formula>
    </cfRule>
    <cfRule type="expression" priority="192" dxfId="2" stopIfTrue="1">
      <formula>$BC$330=3</formula>
    </cfRule>
  </conditionalFormatting>
  <conditionalFormatting sqref="O347:W349">
    <cfRule type="expression" priority="193" dxfId="2" stopIfTrue="1">
      <formula>$BA$348=3</formula>
    </cfRule>
  </conditionalFormatting>
  <conditionalFormatting sqref="O350:W352">
    <cfRule type="expression" priority="194" dxfId="2" stopIfTrue="1">
      <formula>$BA$351=3</formula>
    </cfRule>
  </conditionalFormatting>
  <conditionalFormatting sqref="AC350:AP352">
    <cfRule type="expression" priority="195" dxfId="2" stopIfTrue="1">
      <formula>$BC$351=3</formula>
    </cfRule>
  </conditionalFormatting>
  <conditionalFormatting sqref="AC347:AP349">
    <cfRule type="expression" priority="196" dxfId="2" stopIfTrue="1">
      <formula>$BC$348=3</formula>
    </cfRule>
  </conditionalFormatting>
  <conditionalFormatting sqref="AK385:AP385">
    <cfRule type="expression" priority="197" dxfId="3" stopIfTrue="1">
      <formula>$BA$385=2</formula>
    </cfRule>
  </conditionalFormatting>
  <conditionalFormatting sqref="E238 E254 G256:S257">
    <cfRule type="expression" priority="198" dxfId="8" stopIfTrue="1">
      <formula>$BA$238&lt;&gt;1</formula>
    </cfRule>
  </conditionalFormatting>
  <conditionalFormatting sqref="C236:AJ236">
    <cfRule type="expression" priority="199" dxfId="8" stopIfTrue="1">
      <formula>$BA$238&lt;&gt;1</formula>
    </cfRule>
    <cfRule type="expression" priority="200" dxfId="12" stopIfTrue="1">
      <formula>$BA$238=1</formula>
    </cfRule>
  </conditionalFormatting>
  <conditionalFormatting sqref="W221:AC222 AD221:AJ221 AC224">
    <cfRule type="expression" priority="201" dxfId="8" stopIfTrue="1">
      <formula>OR($AS$224&lt;&gt;2,$BA$186=0)</formula>
    </cfRule>
  </conditionalFormatting>
  <conditionalFormatting sqref="AL229:AP229 AK232 AA232 W229:AA230 AG229:AK230 AB229:AF229">
    <cfRule type="expression" priority="202" dxfId="8" stopIfTrue="1">
      <formula>OR($AS$232&lt;&gt;1,$BA$186=0)</formula>
    </cfRule>
  </conditionalFormatting>
  <conditionalFormatting sqref="AK259 AA259 AL256:AP256 W256:AA257 AB256:AF256 AG256:AK257">
    <cfRule type="expression" priority="203" dxfId="8" stopIfTrue="1">
      <formula>OR($AS$259&lt;&gt;1,$BA$238=0)</formula>
    </cfRule>
  </conditionalFormatting>
  <conditionalFormatting sqref="G223:S225">
    <cfRule type="expression" priority="204" dxfId="0" stopIfTrue="1">
      <formula>$BA$224=1</formula>
    </cfRule>
    <cfRule type="expression" priority="205" dxfId="3" stopIfTrue="1">
      <formula>$BA$224=2</formula>
    </cfRule>
    <cfRule type="expression" priority="206" dxfId="2" stopIfTrue="1">
      <formula>$BA$224=3</formula>
    </cfRule>
  </conditionalFormatting>
  <conditionalFormatting sqref="G231:S233">
    <cfRule type="expression" priority="207" dxfId="0" stopIfTrue="1">
      <formula>$BA$232=1</formula>
    </cfRule>
    <cfRule type="expression" priority="208" dxfId="3" stopIfTrue="1">
      <formula>$BA$232=2</formula>
    </cfRule>
    <cfRule type="expression" priority="209" dxfId="2" stopIfTrue="1">
      <formula>$BA$232=3</formula>
    </cfRule>
  </conditionalFormatting>
  <conditionalFormatting sqref="G258:S260">
    <cfRule type="expression" priority="210" dxfId="0" stopIfTrue="1">
      <formula>$BA$259=1</formula>
    </cfRule>
    <cfRule type="expression" priority="211" dxfId="3" stopIfTrue="1">
      <formula>$BA$259=2</formula>
    </cfRule>
    <cfRule type="expression" priority="212" dxfId="2" stopIfTrue="1">
      <formula>$BA$259=3</formula>
    </cfRule>
  </conditionalFormatting>
  <conditionalFormatting sqref="AD222:AJ223 AD224 AJ224 AD225:AJ225">
    <cfRule type="expression" priority="213" dxfId="13" stopIfTrue="1">
      <formula>OR($AS$224&lt;&gt;2,$BA$186=0)</formula>
    </cfRule>
  </conditionalFormatting>
  <conditionalFormatting sqref="AB230:AF231 AB232 AF232 AB233:AF233 AL232 AP232 AL233:AP233 AL230:AP231">
    <cfRule type="expression" priority="214" dxfId="13" stopIfTrue="1">
      <formula>OR($AS$232&lt;&gt;1,$BA$186=0)</formula>
    </cfRule>
  </conditionalFormatting>
  <conditionalFormatting sqref="J44 AJ64:AL65 AK142:AL147 P142:P147">
    <cfRule type="cellIs" priority="215" dxfId="9" operator="equal" stopIfTrue="1">
      <formula>0</formula>
    </cfRule>
  </conditionalFormatting>
  <conditionalFormatting sqref="W168:AC168">
    <cfRule type="expression" priority="216" dxfId="8" stopIfTrue="1">
      <formula>$AS$170&lt;&gt;2</formula>
    </cfRule>
  </conditionalFormatting>
  <conditionalFormatting sqref="AD168:AJ169 AD170 AD171:AJ171 AJ170">
    <cfRule type="expression" priority="217" dxfId="13" stopIfTrue="1">
      <formula>OR($BA$102=0,$AS$170&lt;&gt;2)</formula>
    </cfRule>
  </conditionalFormatting>
  <conditionalFormatting sqref="W167:AJ167">
    <cfRule type="expression" priority="218" dxfId="8" stopIfTrue="1">
      <formula>OR($AS$170&lt;&gt;2,$BA$102=0)</formula>
    </cfRule>
  </conditionalFormatting>
  <conditionalFormatting sqref="AL175:AP175 W175:AA176 AG175:AK176 AB175:AF175">
    <cfRule type="expression" priority="219" dxfId="8" stopIfTrue="1">
      <formula>OR($BA$102=0,$AS$178&lt;&gt;1)</formula>
    </cfRule>
  </conditionalFormatting>
  <conditionalFormatting sqref="AC170">
    <cfRule type="expression" priority="220" dxfId="8" stopIfTrue="1">
      <formula>OR($BA$102=0,$AS$170&lt;&gt;2)</formula>
    </cfRule>
  </conditionalFormatting>
  <conditionalFormatting sqref="AA178 AK178">
    <cfRule type="expression" priority="221" dxfId="8" stopIfTrue="1">
      <formula>OR($AS$178&lt;&gt;1,$BA$102=0)</formula>
    </cfRule>
  </conditionalFormatting>
  <conditionalFormatting sqref="AB176:AF177 AB178 AF178 AL179:AP179 AL176:AP177 AL178 AP178 AB179:AF179 AL161:AP161 AB162 R215 AL163:AP163 R161:V161 AL162 R216:V216 AB163:AF163 AB214:AF214 R162 AL214:AP214 R163:V163 AB215 AL216:AP216 AB161:AF161 R214:V214 AL215 AB216:AF216">
    <cfRule type="expression" priority="222" dxfId="13" stopIfTrue="1">
      <formula>OR($AS$178&lt;&gt;1,$BA$102=0)</formula>
    </cfRule>
  </conditionalFormatting>
  <conditionalFormatting sqref="C186:Q186 C187:I188 C189 I189 C190:I190 N196:AA196 N197:T198 N199 T199 N200:T200 U187:AM189 N206:T207 N208 T208 N209:T209">
    <cfRule type="expression" priority="223" dxfId="13" stopIfTrue="1">
      <formula>$BA$186&lt;&gt;1</formula>
    </cfRule>
  </conditionalFormatting>
  <conditionalFormatting sqref="G177:S179">
    <cfRule type="expression" priority="224" dxfId="2" stopIfTrue="1">
      <formula>$BA$178=3</formula>
    </cfRule>
  </conditionalFormatting>
  <conditionalFormatting sqref="G169:S171">
    <cfRule type="expression" priority="225" dxfId="2" stopIfTrue="1">
      <formula>$BA$170=3</formula>
    </cfRule>
  </conditionalFormatting>
  <conditionalFormatting sqref="Y142:Y147">
    <cfRule type="expression" priority="226" dxfId="2" stopIfTrue="1">
      <formula>#REF!=3</formula>
    </cfRule>
    <cfRule type="expression" priority="227" dxfId="5" stopIfTrue="1">
      <formula>#REF!=2</formula>
    </cfRule>
    <cfRule type="expression" priority="228" dxfId="4" stopIfTrue="1">
      <formula>#REF!=1</formula>
    </cfRule>
  </conditionalFormatting>
  <conditionalFormatting sqref="J139 I142:I147">
    <cfRule type="expression" priority="229" dxfId="14" stopIfTrue="1">
      <formula>$Q$126+$Q$129+$Q$132+$Q$135=0</formula>
    </cfRule>
  </conditionalFormatting>
  <conditionalFormatting sqref="M97">
    <cfRule type="expression" priority="230" dxfId="8" stopIfTrue="1">
      <formula>$AW$81&lt;&gt;2</formula>
    </cfRule>
  </conditionalFormatting>
  <conditionalFormatting sqref="W70:W71">
    <cfRule type="expression" priority="231" dxfId="14" stopIfTrue="1">
      <formula>$AW$65&lt;&gt;1</formula>
    </cfRule>
  </conditionalFormatting>
  <conditionalFormatting sqref="X73:AE73">
    <cfRule type="expression" priority="232" dxfId="15" stopIfTrue="1">
      <formula>$AW$65&lt;&gt;1</formula>
    </cfRule>
    <cfRule type="cellIs" priority="233" dxfId="2" operator="equal" stopIfTrue="1">
      <formula>"選択してください"</formula>
    </cfRule>
  </conditionalFormatting>
  <conditionalFormatting sqref="C85 D87 D95 T95 L97">
    <cfRule type="expression" priority="234" dxfId="14" stopIfTrue="1">
      <formula>$AS$81&lt;&gt;2</formula>
    </cfRule>
  </conditionalFormatting>
  <conditionalFormatting sqref="U97:AB97">
    <cfRule type="expression" priority="235" dxfId="16" stopIfTrue="1">
      <formula>$AS$81&lt;&gt;2</formula>
    </cfRule>
    <cfRule type="cellIs" priority="236" dxfId="2" operator="equal" stopIfTrue="1">
      <formula>"選択してください"</formula>
    </cfRule>
  </conditionalFormatting>
  <conditionalFormatting sqref="E80:T82">
    <cfRule type="expression" priority="237" dxfId="2" stopIfTrue="1">
      <formula>$AS$81=0</formula>
    </cfRule>
  </conditionalFormatting>
  <conditionalFormatting sqref="O53:R53 T53:W53 J47:AA47 J50:AA50 J53:M53">
    <cfRule type="cellIs" priority="238" dxfId="2" operator="equal" stopIfTrue="1">
      <formula>""</formula>
    </cfRule>
  </conditionalFormatting>
  <conditionalFormatting sqref="J37:T37 J41:AM41">
    <cfRule type="cellIs" priority="239" dxfId="2" operator="equal" stopIfTrue="1">
      <formula>"選択してください"</formula>
    </cfRule>
  </conditionalFormatting>
  <conditionalFormatting sqref="C105:C109 D105:Q105 I108 D109:I109 D106:I107 U106:AM108 N115:N119 O115:AA115 O116:T117 T118:T119 O119:S119 P123:AA123 P124:U125 P126 U126 P127:U128 P129 U129 P130:U131 P132 U132 P133:U134 P135 U135 P136:U137 N153:T154 N155 T155 N156:T156">
    <cfRule type="expression" priority="240" dxfId="13" stopIfTrue="1">
      <formula>$BA$102&lt;&gt;1</formula>
    </cfRule>
  </conditionalFormatting>
  <conditionalFormatting sqref="P101:AK101">
    <cfRule type="expression" priority="241" dxfId="17" stopIfTrue="1">
      <formula>$AW$60&gt;1</formula>
    </cfRule>
  </conditionalFormatting>
  <conditionalFormatting sqref="E89:AG92">
    <cfRule type="expression" priority="242" dxfId="18" stopIfTrue="1">
      <formula>$AS$81&lt;&gt;2</formula>
    </cfRule>
    <cfRule type="cellIs" priority="243" dxfId="2" operator="equal" stopIfTrue="1">
      <formula>""</formula>
    </cfRule>
  </conditionalFormatting>
  <conditionalFormatting sqref="E97:K97">
    <cfRule type="expression" priority="244" dxfId="19" stopIfTrue="1">
      <formula>$AS$81&lt;&gt;2</formula>
    </cfRule>
    <cfRule type="expression" priority="245" dxfId="20" stopIfTrue="1">
      <formula>SUM($BK$97:$BP$97)&gt;0</formula>
    </cfRule>
    <cfRule type="expression" priority="246" dxfId="3" stopIfTrue="1">
      <formula>$E$97&gt;0</formula>
    </cfRule>
  </conditionalFormatting>
  <conditionalFormatting sqref="C102:AK102">
    <cfRule type="expression" priority="247" dxfId="12" stopIfTrue="1">
      <formula>$BA$102=1</formula>
    </cfRule>
    <cfRule type="expression" priority="248" dxfId="8" stopIfTrue="1">
      <formula>$BA$102&lt;&gt;1</formula>
    </cfRule>
  </conditionalFormatting>
  <conditionalFormatting sqref="AD123:AP124 AJ126:AJ135 AP126:AP135">
    <cfRule type="expression" priority="249" dxfId="8" stopIfTrue="1">
      <formula>OR($BA$102=0,$Q$126+$Q$129+$Q$132+$Q$135&lt;1)</formula>
    </cfRule>
  </conditionalFormatting>
  <conditionalFormatting sqref="J141:AP141">
    <cfRule type="expression" priority="250" dxfId="21" stopIfTrue="1">
      <formula>OR($BA$102=0,$Q$126+$Q$129+$Q$132+$Q$135=0)</formula>
    </cfRule>
  </conditionalFormatting>
  <conditionalFormatting sqref="AP142:AP147">
    <cfRule type="expression" priority="251" dxfId="14" stopIfTrue="1">
      <formula>OR($BA$102=0,$Q$126+$Q$129+$Q$132+$Q$135=0)</formula>
    </cfRule>
  </conditionalFormatting>
  <conditionalFormatting sqref="N162:P162">
    <cfRule type="expression" priority="252" dxfId="4" stopIfTrue="1">
      <formula>$BA$162=1</formula>
    </cfRule>
    <cfRule type="expression" priority="253" dxfId="5" stopIfTrue="1">
      <formula>$BA$162=2</formula>
    </cfRule>
    <cfRule type="expression" priority="254" dxfId="2" stopIfTrue="1">
      <formula>$BA$162=3</formula>
    </cfRule>
  </conditionalFormatting>
  <conditionalFormatting sqref="S162:U162">
    <cfRule type="expression" priority="255" dxfId="4" stopIfTrue="1">
      <formula>$BB$162=1</formula>
    </cfRule>
    <cfRule type="expression" priority="256" dxfId="5" stopIfTrue="1">
      <formula>$BB$162=2</formula>
    </cfRule>
    <cfRule type="expression" priority="257" dxfId="2" stopIfTrue="1">
      <formula>$BB$162=3</formula>
    </cfRule>
  </conditionalFormatting>
  <conditionalFormatting sqref="X162:Z162">
    <cfRule type="expression" priority="258" dxfId="4" stopIfTrue="1">
      <formula>$BC$162=1</formula>
    </cfRule>
    <cfRule type="expression" priority="259" dxfId="5" stopIfTrue="1">
      <formula>$BC$162=2</formula>
    </cfRule>
    <cfRule type="expression" priority="260" dxfId="2" stopIfTrue="1">
      <formula>$BC$162=3</formula>
    </cfRule>
  </conditionalFormatting>
  <conditionalFormatting sqref="AC162:AE162">
    <cfRule type="expression" priority="261" dxfId="4" stopIfTrue="1">
      <formula>$BD$162=1</formula>
    </cfRule>
    <cfRule type="expression" priority="262" dxfId="5" stopIfTrue="1">
      <formula>$BD$162=2</formula>
    </cfRule>
    <cfRule type="expression" priority="263" dxfId="2" stopIfTrue="1">
      <formula>$BD$162=3</formula>
    </cfRule>
  </conditionalFormatting>
  <conditionalFormatting sqref="AH162:AJ162">
    <cfRule type="expression" priority="264" dxfId="4" stopIfTrue="1">
      <formula>$BE$162=1</formula>
    </cfRule>
    <cfRule type="expression" priority="265" dxfId="5" stopIfTrue="1">
      <formula>$BE$162=2</formula>
    </cfRule>
    <cfRule type="expression" priority="266" dxfId="2" stopIfTrue="1">
      <formula>$BE$162=3</formula>
    </cfRule>
  </conditionalFormatting>
  <conditionalFormatting sqref="AM162:AO162">
    <cfRule type="expression" priority="267" dxfId="4" stopIfTrue="1">
      <formula>$BA$165=1</formula>
    </cfRule>
    <cfRule type="expression" priority="268" dxfId="5" stopIfTrue="1">
      <formula>$BA$165=2</formula>
    </cfRule>
    <cfRule type="expression" priority="269" dxfId="2" stopIfTrue="1">
      <formula>$BA$165=3</formula>
    </cfRule>
  </conditionalFormatting>
  <conditionalFormatting sqref="W181:AP181">
    <cfRule type="expression" priority="270" dxfId="22" stopIfTrue="1">
      <formula>$BD$102+$AZ$101+$AZ$102=0</formula>
    </cfRule>
  </conditionalFormatting>
  <conditionalFormatting sqref="T191:AQ193">
    <cfRule type="expression" priority="271" dxfId="23" stopIfTrue="1">
      <formula>AND($BA$186=1,OR($BK$199=1,$BP$186=1))</formula>
    </cfRule>
  </conditionalFormatting>
  <conditionalFormatting sqref="AL306:AO306">
    <cfRule type="expression" priority="272" dxfId="0" stopIfTrue="1">
      <formula>$BA$310=1</formula>
    </cfRule>
    <cfRule type="expression" priority="273" dxfId="3" stopIfTrue="1">
      <formula>$BA$310=2</formula>
    </cfRule>
    <cfRule type="expression" priority="274" dxfId="2" stopIfTrue="1">
      <formula>$BA$310=3</formula>
    </cfRule>
  </conditionalFormatting>
  <conditionalFormatting sqref="W235:AP235">
    <cfRule type="expression" priority="275" dxfId="22" stopIfTrue="1">
      <formula>$AZ$183+$AZ$184+$BC$186=0</formula>
    </cfRule>
  </conditionalFormatting>
  <conditionalFormatting sqref="Y348:AA348">
    <cfRule type="expression" priority="276" dxfId="0" stopIfTrue="1">
      <formula>$BB$348=1</formula>
    </cfRule>
    <cfRule type="expression" priority="277" dxfId="5" stopIfTrue="1">
      <formula>$BB$348=2</formula>
    </cfRule>
  </conditionalFormatting>
  <conditionalFormatting sqref="T110:AQ112">
    <cfRule type="expression" priority="278" dxfId="23" stopIfTrue="1">
      <formula>AND($BA$102=1,OR($BP$105=1,$BK$118=1))</formula>
    </cfRule>
  </conditionalFormatting>
  <conditionalFormatting sqref="AK195:AP197 AP199">
    <cfRule type="expression" priority="279" dxfId="8" stopIfTrue="1">
      <formula>$BC$186=1</formula>
    </cfRule>
  </conditionalFormatting>
  <conditionalFormatting sqref="U333:AQ333">
    <cfRule type="expression" priority="280" dxfId="24" stopIfTrue="1">
      <formula>AND($BM$338&lt;&gt;1,$BL$341&lt;&gt;1)</formula>
    </cfRule>
  </conditionalFormatting>
  <conditionalFormatting sqref="AK373:AP373">
    <cfRule type="expression" priority="281" dxfId="3" stopIfTrue="1">
      <formula>$BA$373=2</formula>
    </cfRule>
    <cfRule type="expression" priority="282" dxfId="0" stopIfTrue="1">
      <formula>$BA$373=1</formula>
    </cfRule>
  </conditionalFormatting>
  <conditionalFormatting sqref="S299:AQ299">
    <cfRule type="expression" priority="283" dxfId="24" stopIfTrue="1">
      <formula>$BL$301+$BK$306=0</formula>
    </cfRule>
  </conditionalFormatting>
  <conditionalFormatting sqref="C183:D183">
    <cfRule type="expression" priority="284" dxfId="25" stopIfTrue="1">
      <formula>$BA$186=1</formula>
    </cfRule>
    <cfRule type="expression" priority="285" dxfId="8" stopIfTrue="1">
      <formula>$BA$186&lt;&gt;1</formula>
    </cfRule>
  </conditionalFormatting>
  <conditionalFormatting sqref="E310:U310 D288:O288 C286:AO286 AA311:AA312 E299:R299 AB310:AP310 C311:D312">
    <cfRule type="expression" priority="286" dxfId="8" stopIfTrue="1">
      <formula>$BA$266=0</formula>
    </cfRule>
  </conditionalFormatting>
  <conditionalFormatting sqref="S288:AQ288">
    <cfRule type="expression" priority="287" dxfId="24" stopIfTrue="1">
      <formula>AND($BL$292&lt;&gt;1,$BK$295=0)</formula>
    </cfRule>
  </conditionalFormatting>
  <conditionalFormatting sqref="X205:AK206 AD208 AK208 M211:AP213 V215 Q215 AA215 AF215 AK215 AP215">
    <cfRule type="expression" priority="288" dxfId="8" stopIfTrue="1">
      <formula>$AR$206=0</formula>
    </cfRule>
  </conditionalFormatting>
  <conditionalFormatting sqref="AB257:AF258 AF259 AB259 AB260:AF260 AL260:AP260 AP259 AL259 AL257:AP258">
    <cfRule type="expression" priority="289" dxfId="13" stopIfTrue="1">
      <formula>OR($AS$259&lt;&gt;1,$BA$238=0)</formula>
    </cfRule>
  </conditionalFormatting>
  <conditionalFormatting sqref="G240:T241 X240:AK241 V250 M246:AP248 M243 T243 AD243 AK243 AK250 AP250 AF250 AA250 Q250">
    <cfRule type="expression" priority="290" dxfId="13" stopIfTrue="1">
      <formula>$BA$238&lt;&gt;1</formula>
    </cfRule>
  </conditionalFormatting>
  <conditionalFormatting sqref="N242:T242 N243 N244:T244 AE242:AL242 AE243 AE244:AK244 R249:V249 R250 R251:V251 AB249:AF249 AB250 AB251:AF251 AL249:AP249 AL250 AL251:AP251">
    <cfRule type="expression" priority="291" dxfId="5" stopIfTrue="1">
      <formula>$BA$238&lt;&gt;1</formula>
    </cfRule>
  </conditionalFormatting>
  <conditionalFormatting sqref="CP101:DQ177">
    <cfRule type="expression" priority="292" dxfId="24" stopIfTrue="1">
      <formula>$BA$102=0</formula>
    </cfRule>
  </conditionalFormatting>
  <conditionalFormatting sqref="CP183:DQ231">
    <cfRule type="expression" priority="293" dxfId="24" stopIfTrue="1">
      <formula>$BA$186&lt;&gt;1</formula>
    </cfRule>
  </conditionalFormatting>
  <conditionalFormatting sqref="CP254:DQ258">
    <cfRule type="expression" priority="294" dxfId="26" stopIfTrue="1">
      <formula>$BA$238&lt;&gt;1</formula>
    </cfRule>
  </conditionalFormatting>
  <conditionalFormatting sqref="E183:AK183">
    <cfRule type="expression" priority="295" dxfId="27" stopIfTrue="1">
      <formula>$BA$186=1</formula>
    </cfRule>
    <cfRule type="expression" priority="296" dxfId="8" stopIfTrue="1">
      <formula>$BA$186&lt;&gt;1</formula>
    </cfRule>
  </conditionalFormatting>
  <conditionalFormatting sqref="D458:AN458">
    <cfRule type="expression" priority="297" dxfId="28" stopIfTrue="1">
      <formula>AND($AW$60&gt;1,$AV$235+$AV$328&gt;0)</formula>
    </cfRule>
  </conditionalFormatting>
  <conditionalFormatting sqref="AE285:AQ285">
    <cfRule type="expression" priority="298" dxfId="17" stopIfTrue="1">
      <formula>AND($AS$65=12,$AS$270*$AS$274*$AS$278*$AS$282&lt;&gt;0)</formula>
    </cfRule>
  </conditionalFormatting>
  <dataValidations count="59">
    <dataValidation errorStyle="warning" type="whole" allowBlank="1" showErrorMessage="1" promptTitle="女性組合員の人数を入力して下さい" errorTitle="入力し直して下さい" error="全組合員数を上回っています" imeMode="off" sqref="K108:O108">
      <formula1>0</formula1>
      <formula2>D108</formula2>
    </dataValidation>
    <dataValidation errorStyle="warning" type="whole" allowBlank="1" showErrorMessage="1" errorTitle="入力し直してください" imeMode="off" sqref="AC118:AG118 AC199:AG199">
      <formula1>0</formula1>
      <formula2>AY118</formula2>
    </dataValidation>
    <dataValidation errorStyle="warning" type="whole" allowBlank="1" showErrorMessage="1" errorTitle="入力し直してください" error="組合員数（男女計）を上回ります" imeMode="off" sqref="W135:Z135 W126:Z126 W129:Z129 W132:Z132">
      <formula1>0</formula1>
      <formula2>AY135</formula2>
    </dataValidation>
    <dataValidation errorStyle="warning" type="whole" allowBlank="1" showErrorMessage="1" errorTitle="入力し直してください" error="組合員数を上回ります" imeMode="off" sqref="AF126:AI126 AF132:AI132 AF129:AI129 AF135:AI135">
      <formula1>0</formula1>
      <formula2>Q126</formula2>
    </dataValidation>
    <dataValidation errorStyle="warning" type="whole" allowBlank="1" showErrorMessage="1" errorTitle="入力し直してください" imeMode="off" sqref="Y155:AC155 Y243:AC243">
      <formula1>AF155</formula1>
      <formula2>H155</formula2>
    </dataValidation>
    <dataValidation errorStyle="warning" type="whole" allowBlank="1" showErrorMessage="1" errorTitle="入力し直してください" error="正規書記の人数を上回るか、もしくは、組合員数計が総数を上回ります。" imeMode="off" sqref="AC178:AE178">
      <formula1>0</formula1>
      <formula2>AW178</formula2>
    </dataValidation>
    <dataValidation errorStyle="warning" type="whole" allowBlank="1" showErrorMessage="1" promptTitle="単組の組合員数を入力してください" errorTitle="入力し直して下さい" imeMode="off" sqref="D108:H108">
      <formula1>K108</formula1>
      <formula2>100000</formula2>
    </dataValidation>
    <dataValidation errorStyle="warning" type="whole" allowBlank="1" showErrorMessage="1" errorTitle="入力し直してください" imeMode="off" sqref="N306:Q306 O199:S199 O208:S208 O155:S155">
      <formula1>0</formula1>
      <formula2>AV306</formula2>
    </dataValidation>
    <dataValidation errorStyle="warning" type="whole" allowBlank="1" showErrorMessage="1" errorTitle="入力し直してください" imeMode="off" sqref="V118:Z118 V199:Z199">
      <formula1>0</formula1>
      <formula2>AX118</formula2>
    </dataValidation>
    <dataValidation errorStyle="warning" type="whole" allowBlank="1" showErrorMessage="1" errorTitle="入力し直してください" imeMode="off" sqref="AL126:AO126 AM178:AO178 AL129:AO129 AL132:AO132 AM232:AO232 AL135:AO135">
      <formula1>0</formula1>
      <formula2>AW126</formula2>
    </dataValidation>
    <dataValidation errorStyle="warning" type="whole" operator="greaterThanOrEqual" allowBlank="1" showErrorMessage="1" errorTitle="入力し直してください" error="１人以上の人数を入力してください" imeMode="off" sqref="X170:AB170">
      <formula1>AE170</formula1>
    </dataValidation>
    <dataValidation errorStyle="warning" type="whole" operator="greaterThanOrEqual" allowBlank="1" showErrorMessage="1" imeMode="off" sqref="X178:Z178 AH178:AJ178">
      <formula1>AC178</formula1>
    </dataValidation>
    <dataValidation errorStyle="warning" type="whole" allowBlank="1" showErrorMessage="1" errorTitle="入力し直してください" error="臨職等の組合員数、もしくは、女性職員数を超えています。" imeMode="off" sqref="AF208:AJ208">
      <formula1>0</formula1>
      <formula2>AX208</formula2>
    </dataValidation>
    <dataValidation type="whole" operator="greaterThanOrEqual" allowBlank="1" imeMode="off" sqref="Y208:AC208">
      <formula1>AF208</formula1>
    </dataValidation>
    <dataValidation errorStyle="warning" type="whole" allowBlank="1" showErrorMessage="1" errorTitle="入力し直してください" imeMode="off" sqref="K189:O189 N317:R317 AI317:AM317">
      <formula1>0</formula1>
      <formula2>D189</formula2>
    </dataValidation>
    <dataValidation errorStyle="warning" type="whole" allowBlank="1" showErrorMessage="1" errorTitle="入力し直してください" imeMode="off" sqref="AC232:AE232">
      <formula1>0</formula1>
      <formula2>AW232</formula2>
    </dataValidation>
    <dataValidation errorStyle="warning" type="whole" allowBlank="1" showErrorMessage="1" errorTitle="入力し直してください" imeMode="off" sqref="AE224:AI224 AF243:AJ243 AE170:AI170 AF155:AJ155">
      <formula1>0</formula1>
      <formula2>AW224</formula2>
    </dataValidation>
    <dataValidation errorStyle="warning" type="whole" allowBlank="1" showErrorMessage="1" errorTitle="入力し直してください" imeMode="off" sqref="AC259:AE259 AM259:AO259">
      <formula1>0</formula1>
      <formula2>X259</formula2>
    </dataValidation>
    <dataValidation errorStyle="warning" type="whole" allowBlank="1" showErrorMessage="1" errorTitle="入力し直してください" imeMode="off" sqref="G295:K295">
      <formula1>0</formula1>
      <formula2>AW295</formula2>
    </dataValidation>
    <dataValidation errorStyle="warning" type="whole" allowBlank="1" showErrorMessage="1" errorTitle="入力し直してください" imeMode="off" sqref="G306:K306">
      <formula1>0</formula1>
      <formula2>AW295</formula2>
    </dataValidation>
    <dataValidation errorStyle="warning" type="whole" operator="greaterThanOrEqual" allowBlank="1" showErrorMessage="1" errorTitle="入力し直してください" imeMode="off" sqref="X232:Z232 AH232:AJ232 AH259:AJ259 X259:Z259">
      <formula1>AC232</formula1>
    </dataValidation>
    <dataValidation errorStyle="warning" type="whole" operator="greaterThanOrEqual" allowBlank="1" showErrorMessage="1" errorTitle="入力し直してください" imeMode="off" sqref="H155:L155 X224:AB224 H208:L208">
      <formula1>O155</formula1>
    </dataValidation>
    <dataValidation errorStyle="warning" type="whole" operator="greaterThanOrEqual" allowBlank="1" showErrorMessage="1" errorTitle="入力し直してください" imeMode="off" sqref="P338:S338 AK338:AN338">
      <formula1>P341</formula1>
    </dataValidation>
    <dataValidation errorStyle="warning" type="whole" allowBlank="1" showErrorMessage="1" errorTitle="入力し直してください" imeMode="off" sqref="P341:S341 AK341:AN341">
      <formula1>0</formula1>
      <formula2>P338</formula2>
    </dataValidation>
    <dataValidation errorStyle="warning" type="whole" allowBlank="1" showErrorMessage="1" errorTitle="入力し直してください" error="人数が単組における組合員総数を上回ります" imeMode="off" sqref="Q135:T135 Q126:T126 Q129:T129 Q132:T132">
      <formula1>0</formula1>
      <formula2>AX135</formula2>
    </dataValidation>
    <dataValidation errorStyle="warning" type="whole" allowBlank="1" showErrorMessage="1" errorTitle="入力し直してください" error="入力に誤りがあります。事務組合・広域連合、公社・事業団、社協、民間事業所の組合員数の計を超えていないか、確認してください。" imeMode="off" sqref="AM142:AO147">
      <formula1>1</formula1>
      <formula2>AW142</formula2>
    </dataValidation>
    <dataValidation errorStyle="warning" type="whole" allowBlank="1" showErrorMessage="1" errorTitle="入力しなおしてください" imeMode="off" sqref="N162:P162 N215:P215 N250:P250">
      <formula1>S162</formula1>
      <formula2>AU165</formula2>
    </dataValidation>
    <dataValidation errorStyle="warning" type="whole" allowBlank="1" showErrorMessage="1" errorTitle="入力しなおしてください" imeMode="off" sqref="X162:Z162 X215:Z215 X250:Z250">
      <formula1>AC162</formula1>
      <formula2>AV165</formula2>
    </dataValidation>
    <dataValidation errorStyle="warning" type="whole" allowBlank="1" showErrorMessage="1" errorTitle="入力しなおしてください" imeMode="off" sqref="AH162:AJ162 AH215:AJ215 AH250:AJ250">
      <formula1>AM162</formula1>
      <formula2>AW165</formula2>
    </dataValidation>
    <dataValidation errorStyle="warning" type="whole" allowBlank="1" showErrorMessage="1" errorTitle="入力しなおしてください" imeMode="off" sqref="S162:U162 S215:U215 S250:U250">
      <formula1>0</formula1>
      <formula2>AX165</formula2>
    </dataValidation>
    <dataValidation errorStyle="warning" type="whole" allowBlank="1" showErrorMessage="1" errorTitle="入力しなおしてください" imeMode="off" sqref="AC162:AE162 AC215:AE215 AC250:AE250">
      <formula1>0</formula1>
      <formula2>AY165</formula2>
    </dataValidation>
    <dataValidation errorStyle="warning" type="whole" allowBlank="1" showErrorMessage="1" errorTitle="入力しなおしてください" imeMode="off" sqref="AM162:AO162 AM215:AO215 AM250:AO250">
      <formula1>0</formula1>
      <formula2>AZ165</formula2>
    </dataValidation>
    <dataValidation errorStyle="warning" type="whole" allowBlank="1" showErrorMessage="1" errorTitle="入力し直してください" imeMode="off" sqref="T306:W306">
      <formula1>0</formula1>
      <formula2>AW306</formula2>
    </dataValidation>
    <dataValidation errorStyle="warning" type="whole" allowBlank="1" showErrorMessage="1" errorTitle="入力し直してください" imeMode="off" sqref="Z306:AC306">
      <formula1>0</formula1>
      <formula2>AX306</formula2>
    </dataValidation>
    <dataValidation errorStyle="warning" type="whole" allowBlank="1" showErrorMessage="1" errorTitle="入力し直してください" imeMode="off" sqref="AF306:AI306">
      <formula1>0</formula1>
      <formula2>AY306</formula2>
    </dataValidation>
    <dataValidation errorStyle="warning" type="whole" allowBlank="1" showErrorMessage="1" errorTitle="入力し直してください" imeMode="off" sqref="AL306:AO306">
      <formula1>0</formula1>
      <formula2>AZ306</formula2>
    </dataValidation>
    <dataValidation errorStyle="warning" type="whole" allowBlank="1" showErrorMessage="1" errorTitle="入力し直してください" imeMode="off" sqref="N295:R295">
      <formula1>0</formula1>
      <formula2>AW300</formula2>
    </dataValidation>
    <dataValidation errorStyle="warning" type="whole" allowBlank="1" showErrorMessage="1" errorTitle="入力し直してください" imeMode="off" sqref="U295:Y295">
      <formula1>0</formula1>
      <formula2>AX300</formula2>
    </dataValidation>
    <dataValidation errorStyle="warning" type="whole" allowBlank="1" showErrorMessage="1" errorTitle="入力し直してください" imeMode="off" sqref="AB295:AF295">
      <formula1>0</formula1>
      <formula2>AY300</formula2>
    </dataValidation>
    <dataValidation errorStyle="warning" type="whole" allowBlank="1" showErrorMessage="1" errorTitle="入力し直してください" imeMode="off" sqref="AI295:AM295">
      <formula1>0</formula1>
      <formula2>AZ300</formula2>
    </dataValidation>
    <dataValidation errorStyle="warning" type="whole" allowBlank="1" showErrorMessage="1" errorTitle="入力し直してください" imeMode="off" sqref="AB317:AF317">
      <formula1>AI317</formula1>
      <formula2>AW295</formula2>
    </dataValidation>
    <dataValidation errorStyle="warning" type="decimal" allowBlank="1" showErrorMessage="1" errorTitle="入力し直してください" imeMode="off" sqref="G317:K317">
      <formula1>N317</formula1>
      <formula2>AW295</formula2>
    </dataValidation>
    <dataValidation errorStyle="warning" type="whole" operator="greaterThanOrEqual" allowBlank="1" showErrorMessage="1" errorTitle="入力し直してください" imeMode="off" sqref="H243:L243">
      <formula1>MAX(O243,Y243,AF243,1)</formula1>
    </dataValidation>
    <dataValidation errorStyle="warning" type="whole" allowBlank="1" showErrorMessage="1" errorTitle="入力し直してください" imeMode="off" sqref="O118:S118 O243:S243">
      <formula1>1</formula1>
      <formula2>AW118</formula2>
    </dataValidation>
    <dataValidation errorStyle="warning" type="whole" operator="greaterThanOrEqual" allowBlank="1" showErrorMessage="1" errorTitle="入力し直してください" imeMode="off" sqref="M328:P328 G328:J328 S328:V328 AL199:AO199 AE328:AH328 AK328:AN328 Y351:AA351 H199:L199 AK385:AP385 Y348:AA348 Y328:AB328">
      <formula1>0</formula1>
    </dataValidation>
    <dataValidation errorStyle="warning" type="whole" operator="greaterThanOrEqual" allowBlank="1" showErrorMessage="1" errorTitle="入力し直してください" error="１以上の数字を入力してください" imeMode="off" sqref="AL118:AO118">
      <formula1>1</formula1>
    </dataValidation>
    <dataValidation errorStyle="warning" type="whole" allowBlank="1" showErrorMessage="1" promptTitle="単組の組合員数を入力してください" errorTitle="入力し直して下さい" error="人数が０、もしくは、多すぎます。" imeMode="off" sqref="D189:H189">
      <formula1>1</formula1>
      <formula2>100000</formula2>
    </dataValidation>
    <dataValidation type="list" allowBlank="1" showInputMessage="1" showErrorMessage="1" sqref="AF142:AJ147">
      <formula1>主な業種</formula1>
    </dataValidation>
    <dataValidation type="list" allowBlank="1" showInputMessage="1" showErrorMessage="1" sqref="J142:O147">
      <formula1>区分</formula1>
    </dataValidation>
    <dataValidation allowBlank="1" imeMode="hiragana" sqref="R142:AE147 J47:AA47"/>
    <dataValidation errorStyle="warning" type="whole" operator="greaterThanOrEqual" allowBlank="1" showErrorMessage="1" errorTitle="入力し直してください" imeMode="off" sqref="E97:K97 H118:L118">
      <formula1>1</formula1>
    </dataValidation>
    <dataValidation type="list" allowBlank="1" sqref="X73:AE73">
      <formula1>業種</formula1>
    </dataValidation>
    <dataValidation type="list" allowBlank="1" sqref="U97:AB97">
      <formula1>上部団体</formula1>
    </dataValidation>
    <dataValidation allowBlank="1" imeMode="off" sqref="T53:W53 O53:R53 J53:M53"/>
    <dataValidation allowBlank="1" imeMode="fullKatakana" sqref="J50:AA50"/>
    <dataValidation type="list" allowBlank="1" showInputMessage="1" showErrorMessage="1" sqref="J37:T37">
      <formula1>県</formula1>
    </dataValidation>
    <dataValidation type="list" allowBlank="1" showInputMessage="1" showErrorMessage="1" sqref="J41:AM41">
      <formula1>INDIRECT($J$37)</formula1>
    </dataValidation>
    <dataValidation errorStyle="warning" type="whole" operator="greaterThan" allowBlank="1" showErrorMessage="1" errorTitle="入力し直してください" imeMode="off" sqref="AK373:AP373">
      <formula1>0</formula1>
    </dataValidation>
    <dataValidation allowBlank="1" showInputMessage="1" showErrorMessage="1" imeMode="fullKatakana" sqref="A1"/>
  </dataValidations>
  <printOptions/>
  <pageMargins left="0.5905511811023623" right="0.5905511811023623" top="0.5905511811023623" bottom="0.5905511811023623" header="0.31496062992125984" footer="0.31496062992125984"/>
  <pageSetup horizontalDpi="600" verticalDpi="600" orientation="portrait" pageOrder="overThenDown" paperSize="9" r:id="rId3"/>
  <headerFooter alignWithMargins="0">
    <oddFooter>&amp;C－&amp;P－</oddFooter>
  </headerFooter>
  <rowBreaks count="7" manualBreakCount="7">
    <brk id="55" max="255" man="1"/>
    <brk id="99" max="255" man="1"/>
    <brk id="181" max="255" man="1"/>
    <brk id="262" max="255" man="1"/>
    <brk id="319" max="255" man="1"/>
    <brk id="353" max="255" man="1"/>
    <brk id="416" max="42" man="1"/>
  </rowBreaks>
  <drawing r:id="rId2"/>
  <legacyDrawing r:id="rId1"/>
</worksheet>
</file>

<file path=xl/worksheets/sheet2.xml><?xml version="1.0" encoding="utf-8"?>
<worksheet xmlns="http://schemas.openxmlformats.org/spreadsheetml/2006/main" xmlns:r="http://schemas.openxmlformats.org/officeDocument/2006/relationships">
  <dimension ref="A1:O2789"/>
  <sheetViews>
    <sheetView workbookViewId="0" topLeftCell="A1">
      <selection activeCell="A2786" sqref="A2786:A2788"/>
    </sheetView>
  </sheetViews>
  <sheetFormatPr defaultColWidth="9.00390625" defaultRowHeight="13.5"/>
  <cols>
    <col min="1" max="1" width="36.00390625" style="370" customWidth="1"/>
    <col min="2" max="3" width="9.00390625" style="357" customWidth="1"/>
    <col min="4" max="4" width="11.625" style="357" customWidth="1"/>
    <col min="5" max="16384" width="9.00390625" style="357" customWidth="1"/>
  </cols>
  <sheetData>
    <row r="1" spans="1:14" ht="24">
      <c r="A1" s="354" t="s">
        <v>859</v>
      </c>
      <c r="B1" s="355" t="s">
        <v>5287</v>
      </c>
      <c r="C1" s="355" t="s">
        <v>4321</v>
      </c>
      <c r="D1" s="356" t="s">
        <v>5496</v>
      </c>
      <c r="E1" s="357" t="s">
        <v>1557</v>
      </c>
      <c r="H1" s="357" t="s">
        <v>4328</v>
      </c>
      <c r="J1" s="357" t="s">
        <v>6</v>
      </c>
      <c r="L1" s="357" t="s">
        <v>3939</v>
      </c>
      <c r="N1" s="357" t="s">
        <v>3811</v>
      </c>
    </row>
    <row r="2" spans="1:14" ht="12">
      <c r="A2" s="358" t="s">
        <v>4273</v>
      </c>
      <c r="C2" s="359"/>
      <c r="D2" s="360" t="s">
        <v>4273</v>
      </c>
      <c r="E2" s="361">
        <v>1</v>
      </c>
      <c r="F2" s="357">
        <v>1</v>
      </c>
      <c r="G2" s="362" t="s">
        <v>5288</v>
      </c>
      <c r="H2" s="357" t="s">
        <v>4273</v>
      </c>
      <c r="J2" s="357" t="s">
        <v>4273</v>
      </c>
      <c r="L2" s="357" t="s">
        <v>4273</v>
      </c>
      <c r="N2" s="357" t="s">
        <v>4273</v>
      </c>
    </row>
    <row r="3" spans="1:15" ht="12">
      <c r="A3" s="363" t="s">
        <v>4800</v>
      </c>
      <c r="B3" s="357" t="s">
        <v>860</v>
      </c>
      <c r="C3" s="364">
        <v>1</v>
      </c>
      <c r="D3" s="357" t="s">
        <v>4317</v>
      </c>
      <c r="E3" s="361">
        <v>2</v>
      </c>
      <c r="F3" s="357">
        <v>1</v>
      </c>
      <c r="G3" s="362" t="s">
        <v>5289</v>
      </c>
      <c r="H3" s="357" t="s">
        <v>4323</v>
      </c>
      <c r="I3" s="357">
        <v>1</v>
      </c>
      <c r="J3" s="357" t="s">
        <v>7</v>
      </c>
      <c r="K3" s="357">
        <v>1</v>
      </c>
      <c r="L3" s="357" t="s">
        <v>5875</v>
      </c>
      <c r="M3" s="357">
        <v>1</v>
      </c>
      <c r="N3" s="357" t="s">
        <v>5880</v>
      </c>
      <c r="O3" s="357">
        <v>1</v>
      </c>
    </row>
    <row r="4" spans="1:15" ht="12">
      <c r="A4" s="363" t="s">
        <v>862</v>
      </c>
      <c r="B4" s="357" t="s">
        <v>861</v>
      </c>
      <c r="C4" s="364">
        <v>2</v>
      </c>
      <c r="D4" s="357" t="s">
        <v>4274</v>
      </c>
      <c r="E4" s="361">
        <v>3</v>
      </c>
      <c r="F4" s="357">
        <v>1</v>
      </c>
      <c r="G4" s="362" t="s">
        <v>5290</v>
      </c>
      <c r="H4" s="357" t="s">
        <v>4324</v>
      </c>
      <c r="I4" s="357">
        <v>2</v>
      </c>
      <c r="J4" s="357" t="s">
        <v>8</v>
      </c>
      <c r="K4" s="357">
        <v>2</v>
      </c>
      <c r="L4" s="357" t="s">
        <v>5876</v>
      </c>
      <c r="M4" s="357">
        <v>2</v>
      </c>
      <c r="N4" s="357" t="s">
        <v>5881</v>
      </c>
      <c r="O4" s="357">
        <v>2</v>
      </c>
    </row>
    <row r="5" spans="1:15" ht="12">
      <c r="A5" s="363" t="s">
        <v>864</v>
      </c>
      <c r="B5" s="357" t="s">
        <v>863</v>
      </c>
      <c r="C5" s="364">
        <v>3</v>
      </c>
      <c r="D5" s="357" t="s">
        <v>4275</v>
      </c>
      <c r="E5" s="361">
        <v>4</v>
      </c>
      <c r="F5" s="357">
        <v>1</v>
      </c>
      <c r="G5" s="362" t="s">
        <v>5291</v>
      </c>
      <c r="H5" s="357" t="s">
        <v>4325</v>
      </c>
      <c r="I5" s="357">
        <v>3</v>
      </c>
      <c r="J5" s="357" t="s">
        <v>9</v>
      </c>
      <c r="K5" s="357">
        <v>3</v>
      </c>
      <c r="L5" s="357" t="s">
        <v>5877</v>
      </c>
      <c r="M5" s="357">
        <v>3</v>
      </c>
      <c r="N5" s="357" t="s">
        <v>5882</v>
      </c>
      <c r="O5" s="357">
        <v>3</v>
      </c>
    </row>
    <row r="6" spans="1:15" ht="12">
      <c r="A6" s="363" t="s">
        <v>866</v>
      </c>
      <c r="B6" s="357" t="s">
        <v>865</v>
      </c>
      <c r="C6" s="364">
        <v>3</v>
      </c>
      <c r="D6" s="357" t="s">
        <v>4276</v>
      </c>
      <c r="E6" s="361">
        <v>5</v>
      </c>
      <c r="F6" s="357">
        <v>2</v>
      </c>
      <c r="G6" s="362" t="s">
        <v>5292</v>
      </c>
      <c r="H6" s="357" t="s">
        <v>4326</v>
      </c>
      <c r="I6" s="357">
        <v>4</v>
      </c>
      <c r="L6" s="357" t="s">
        <v>5878</v>
      </c>
      <c r="M6" s="357">
        <v>4</v>
      </c>
      <c r="N6" s="357" t="s">
        <v>5883</v>
      </c>
      <c r="O6" s="357">
        <v>4</v>
      </c>
    </row>
    <row r="7" spans="1:15" ht="12">
      <c r="A7" s="363" t="s">
        <v>4801</v>
      </c>
      <c r="B7" s="357" t="s">
        <v>867</v>
      </c>
      <c r="C7" s="364">
        <v>3</v>
      </c>
      <c r="D7" s="357" t="s">
        <v>4277</v>
      </c>
      <c r="E7" s="361">
        <v>6</v>
      </c>
      <c r="F7" s="357">
        <v>3</v>
      </c>
      <c r="G7" s="362" t="s">
        <v>5293</v>
      </c>
      <c r="H7" s="357" t="s">
        <v>4327</v>
      </c>
      <c r="I7" s="357">
        <v>5</v>
      </c>
      <c r="N7" s="357" t="s">
        <v>5884</v>
      </c>
      <c r="O7" s="357">
        <v>5</v>
      </c>
    </row>
    <row r="8" spans="1:7" ht="12">
      <c r="A8" s="363" t="s">
        <v>869</v>
      </c>
      <c r="B8" s="357" t="s">
        <v>868</v>
      </c>
      <c r="C8" s="364">
        <v>3</v>
      </c>
      <c r="D8" s="357" t="s">
        <v>4278</v>
      </c>
      <c r="E8" s="361">
        <v>7</v>
      </c>
      <c r="F8" s="357">
        <v>2</v>
      </c>
      <c r="G8" s="362" t="s">
        <v>5294</v>
      </c>
    </row>
    <row r="9" spans="1:7" ht="12">
      <c r="A9" s="363" t="s">
        <v>871</v>
      </c>
      <c r="B9" s="357" t="s">
        <v>870</v>
      </c>
      <c r="C9" s="364">
        <v>3</v>
      </c>
      <c r="D9" s="357" t="s">
        <v>4279</v>
      </c>
      <c r="E9" s="361">
        <v>8</v>
      </c>
      <c r="F9" s="357">
        <v>2</v>
      </c>
      <c r="G9" s="362" t="s">
        <v>5295</v>
      </c>
    </row>
    <row r="10" spans="1:7" ht="12">
      <c r="A10" s="363" t="s">
        <v>4802</v>
      </c>
      <c r="B10" s="357" t="s">
        <v>872</v>
      </c>
      <c r="C10" s="364">
        <v>3</v>
      </c>
      <c r="D10" s="357" t="s">
        <v>4280</v>
      </c>
      <c r="E10" s="361">
        <v>9</v>
      </c>
      <c r="F10" s="357">
        <v>2</v>
      </c>
      <c r="G10" s="362" t="s">
        <v>5296</v>
      </c>
    </row>
    <row r="11" spans="1:7" ht="12">
      <c r="A11" s="363" t="s">
        <v>874</v>
      </c>
      <c r="B11" s="357" t="s">
        <v>873</v>
      </c>
      <c r="C11" s="364">
        <v>3</v>
      </c>
      <c r="D11" s="357" t="s">
        <v>4281</v>
      </c>
      <c r="E11" s="361">
        <v>10</v>
      </c>
      <c r="F11" s="357">
        <v>2</v>
      </c>
      <c r="G11" s="362" t="s">
        <v>5297</v>
      </c>
    </row>
    <row r="12" spans="1:7" ht="12">
      <c r="A12" s="363" t="s">
        <v>876</v>
      </c>
      <c r="B12" s="357" t="s">
        <v>875</v>
      </c>
      <c r="C12" s="364">
        <v>3</v>
      </c>
      <c r="D12" s="357" t="s">
        <v>4282</v>
      </c>
      <c r="E12" s="361">
        <v>11</v>
      </c>
      <c r="F12" s="357">
        <v>2</v>
      </c>
      <c r="G12" s="362" t="s">
        <v>5298</v>
      </c>
    </row>
    <row r="13" spans="1:7" ht="12">
      <c r="A13" s="363" t="s">
        <v>878</v>
      </c>
      <c r="B13" s="357" t="s">
        <v>877</v>
      </c>
      <c r="C13" s="364">
        <v>3</v>
      </c>
      <c r="D13" s="357" t="s">
        <v>4283</v>
      </c>
      <c r="E13" s="361">
        <v>12</v>
      </c>
      <c r="F13" s="357">
        <v>2</v>
      </c>
      <c r="G13" s="362" t="s">
        <v>5299</v>
      </c>
    </row>
    <row r="14" spans="1:7" ht="12">
      <c r="A14" s="363" t="s">
        <v>880</v>
      </c>
      <c r="B14" s="357" t="s">
        <v>879</v>
      </c>
      <c r="C14" s="364">
        <v>3</v>
      </c>
      <c r="D14" s="357" t="s">
        <v>4284</v>
      </c>
      <c r="E14" s="361">
        <v>13</v>
      </c>
      <c r="F14" s="357">
        <v>2</v>
      </c>
      <c r="G14" s="362" t="s">
        <v>5300</v>
      </c>
    </row>
    <row r="15" spans="1:7" ht="12">
      <c r="A15" s="363" t="s">
        <v>4803</v>
      </c>
      <c r="B15" s="357" t="s">
        <v>881</v>
      </c>
      <c r="C15" s="364">
        <v>3</v>
      </c>
      <c r="D15" s="357" t="s">
        <v>4318</v>
      </c>
      <c r="E15" s="361">
        <v>99</v>
      </c>
      <c r="F15" s="365">
        <v>0</v>
      </c>
      <c r="G15" s="366" t="s">
        <v>5301</v>
      </c>
    </row>
    <row r="16" spans="1:5" ht="12">
      <c r="A16" s="363" t="s">
        <v>4804</v>
      </c>
      <c r="B16" s="357" t="s">
        <v>882</v>
      </c>
      <c r="C16" s="364">
        <v>3</v>
      </c>
      <c r="D16" s="357" t="s">
        <v>4285</v>
      </c>
      <c r="E16" s="361">
        <v>0</v>
      </c>
    </row>
    <row r="17" spans="1:4" ht="12">
      <c r="A17" s="363" t="s">
        <v>884</v>
      </c>
      <c r="B17" s="357" t="s">
        <v>883</v>
      </c>
      <c r="C17" s="364">
        <v>3</v>
      </c>
      <c r="D17" s="357" t="s">
        <v>4286</v>
      </c>
    </row>
    <row r="18" spans="1:4" ht="12">
      <c r="A18" s="363" t="s">
        <v>886</v>
      </c>
      <c r="B18" s="357" t="s">
        <v>885</v>
      </c>
      <c r="C18" s="364">
        <v>3</v>
      </c>
      <c r="D18" s="357" t="s">
        <v>4287</v>
      </c>
    </row>
    <row r="19" spans="1:4" ht="12">
      <c r="A19" s="363" t="s">
        <v>888</v>
      </c>
      <c r="B19" s="357" t="s">
        <v>887</v>
      </c>
      <c r="C19" s="364">
        <v>3</v>
      </c>
      <c r="D19" s="357" t="s">
        <v>4288</v>
      </c>
    </row>
    <row r="20" spans="1:4" ht="12">
      <c r="A20" s="363" t="s">
        <v>4805</v>
      </c>
      <c r="B20" s="357" t="s">
        <v>889</v>
      </c>
      <c r="C20" s="364">
        <v>3</v>
      </c>
      <c r="D20" s="357" t="s">
        <v>4289</v>
      </c>
    </row>
    <row r="21" spans="1:4" ht="12">
      <c r="A21" s="363" t="s">
        <v>4806</v>
      </c>
      <c r="B21" s="357" t="s">
        <v>890</v>
      </c>
      <c r="C21" s="364">
        <v>3</v>
      </c>
      <c r="D21" s="357" t="s">
        <v>4290</v>
      </c>
    </row>
    <row r="22" spans="1:4" ht="12">
      <c r="A22" s="363" t="s">
        <v>892</v>
      </c>
      <c r="B22" s="357" t="s">
        <v>891</v>
      </c>
      <c r="C22" s="364">
        <v>3</v>
      </c>
      <c r="D22" s="357" t="s">
        <v>4291</v>
      </c>
    </row>
    <row r="23" spans="1:11" ht="12">
      <c r="A23" s="363" t="s">
        <v>894</v>
      </c>
      <c r="B23" s="357" t="s">
        <v>893</v>
      </c>
      <c r="C23" s="364">
        <v>3</v>
      </c>
      <c r="D23" s="357" t="s">
        <v>4292</v>
      </c>
      <c r="I23" s="367"/>
      <c r="J23" s="367"/>
      <c r="K23" s="367"/>
    </row>
    <row r="24" spans="1:4" ht="12">
      <c r="A24" s="363" t="s">
        <v>896</v>
      </c>
      <c r="B24" s="357" t="s">
        <v>895</v>
      </c>
      <c r="C24" s="364">
        <v>3</v>
      </c>
      <c r="D24" s="357" t="s">
        <v>4293</v>
      </c>
    </row>
    <row r="25" spans="1:4" ht="12">
      <c r="A25" s="363" t="s">
        <v>898</v>
      </c>
      <c r="B25" s="357" t="s">
        <v>897</v>
      </c>
      <c r="C25" s="364">
        <v>3</v>
      </c>
      <c r="D25" s="357" t="s">
        <v>4294</v>
      </c>
    </row>
    <row r="26" spans="1:4" ht="12">
      <c r="A26" s="363" t="s">
        <v>900</v>
      </c>
      <c r="B26" s="357" t="s">
        <v>899</v>
      </c>
      <c r="C26" s="364">
        <v>3</v>
      </c>
      <c r="D26" s="357" t="s">
        <v>4295</v>
      </c>
    </row>
    <row r="27" spans="1:4" ht="12">
      <c r="A27" s="363" t="s">
        <v>902</v>
      </c>
      <c r="B27" s="357" t="s">
        <v>901</v>
      </c>
      <c r="C27" s="364">
        <v>3</v>
      </c>
      <c r="D27" s="357" t="s">
        <v>4296</v>
      </c>
    </row>
    <row r="28" spans="1:4" ht="12">
      <c r="A28" s="363" t="s">
        <v>904</v>
      </c>
      <c r="B28" s="357" t="s">
        <v>903</v>
      </c>
      <c r="C28" s="364">
        <v>3</v>
      </c>
      <c r="D28" s="357" t="s">
        <v>4319</v>
      </c>
    </row>
    <row r="29" spans="1:4" ht="12">
      <c r="A29" s="363" t="s">
        <v>906</v>
      </c>
      <c r="B29" s="357" t="s">
        <v>905</v>
      </c>
      <c r="C29" s="364">
        <v>3</v>
      </c>
      <c r="D29" s="357" t="s">
        <v>4297</v>
      </c>
    </row>
    <row r="30" spans="1:4" ht="12">
      <c r="A30" s="363" t="s">
        <v>908</v>
      </c>
      <c r="B30" s="357" t="s">
        <v>907</v>
      </c>
      <c r="C30" s="364">
        <v>3</v>
      </c>
      <c r="D30" s="357" t="s">
        <v>4298</v>
      </c>
    </row>
    <row r="31" spans="1:4" ht="12">
      <c r="A31" s="363" t="s">
        <v>910</v>
      </c>
      <c r="B31" s="357" t="s">
        <v>909</v>
      </c>
      <c r="C31" s="364">
        <v>3</v>
      </c>
      <c r="D31" s="357" t="s">
        <v>4320</v>
      </c>
    </row>
    <row r="32" spans="1:4" ht="12">
      <c r="A32" s="363" t="s">
        <v>912</v>
      </c>
      <c r="B32" s="357" t="s">
        <v>911</v>
      </c>
      <c r="C32" s="364">
        <v>2</v>
      </c>
      <c r="D32" s="357" t="s">
        <v>4299</v>
      </c>
    </row>
    <row r="33" spans="1:4" ht="12">
      <c r="A33" s="363" t="s">
        <v>914</v>
      </c>
      <c r="B33" s="357" t="s">
        <v>913</v>
      </c>
      <c r="C33" s="364">
        <v>3</v>
      </c>
      <c r="D33" s="357" t="s">
        <v>4300</v>
      </c>
    </row>
    <row r="34" spans="1:4" ht="12">
      <c r="A34" s="363" t="s">
        <v>916</v>
      </c>
      <c r="B34" s="357" t="s">
        <v>915</v>
      </c>
      <c r="C34" s="364">
        <v>2</v>
      </c>
      <c r="D34" s="357" t="s">
        <v>4301</v>
      </c>
    </row>
    <row r="35" spans="1:4" ht="12">
      <c r="A35" s="363" t="s">
        <v>918</v>
      </c>
      <c r="B35" s="357" t="s">
        <v>917</v>
      </c>
      <c r="C35" s="364">
        <v>3</v>
      </c>
      <c r="D35" s="357" t="s">
        <v>4302</v>
      </c>
    </row>
    <row r="36" spans="1:4" ht="12">
      <c r="A36" s="363" t="s">
        <v>920</v>
      </c>
      <c r="B36" s="357" t="s">
        <v>919</v>
      </c>
      <c r="C36" s="364">
        <v>3</v>
      </c>
      <c r="D36" s="357" t="s">
        <v>4303</v>
      </c>
    </row>
    <row r="37" spans="1:4" ht="12">
      <c r="A37" s="363" t="s">
        <v>4971</v>
      </c>
      <c r="B37" s="357" t="s">
        <v>921</v>
      </c>
      <c r="C37" s="364">
        <v>3</v>
      </c>
      <c r="D37" s="357" t="s">
        <v>4304</v>
      </c>
    </row>
    <row r="38" spans="1:4" ht="12">
      <c r="A38" s="363" t="s">
        <v>4973</v>
      </c>
      <c r="B38" s="357" t="s">
        <v>4972</v>
      </c>
      <c r="C38" s="364">
        <v>3</v>
      </c>
      <c r="D38" s="357" t="s">
        <v>4305</v>
      </c>
    </row>
    <row r="39" spans="1:4" ht="12">
      <c r="A39" s="363" t="s">
        <v>4807</v>
      </c>
      <c r="B39" s="357" t="s">
        <v>4974</v>
      </c>
      <c r="C39" s="364">
        <v>3</v>
      </c>
      <c r="D39" s="357" t="s">
        <v>4306</v>
      </c>
    </row>
    <row r="40" spans="1:4" ht="12">
      <c r="A40" s="363" t="s">
        <v>4808</v>
      </c>
      <c r="B40" s="357" t="s">
        <v>4975</v>
      </c>
      <c r="C40" s="364">
        <v>3</v>
      </c>
      <c r="D40" s="357" t="s">
        <v>4307</v>
      </c>
    </row>
    <row r="41" spans="1:4" ht="12">
      <c r="A41" s="363" t="s">
        <v>4977</v>
      </c>
      <c r="B41" s="357" t="s">
        <v>4976</v>
      </c>
      <c r="C41" s="364">
        <v>4</v>
      </c>
      <c r="D41" s="357" t="s">
        <v>4308</v>
      </c>
    </row>
    <row r="42" spans="1:4" ht="12">
      <c r="A42" s="363" t="s">
        <v>4979</v>
      </c>
      <c r="B42" s="357" t="s">
        <v>4978</v>
      </c>
      <c r="C42" s="364">
        <v>4</v>
      </c>
      <c r="D42" s="357" t="s">
        <v>4309</v>
      </c>
    </row>
    <row r="43" spans="1:4" ht="12">
      <c r="A43" s="363" t="s">
        <v>4981</v>
      </c>
      <c r="B43" s="357" t="s">
        <v>4980</v>
      </c>
      <c r="C43" s="364">
        <v>4</v>
      </c>
      <c r="D43" s="357" t="s">
        <v>4310</v>
      </c>
    </row>
    <row r="44" spans="1:4" ht="12">
      <c r="A44" s="363" t="s">
        <v>4809</v>
      </c>
      <c r="B44" s="357" t="s">
        <v>4982</v>
      </c>
      <c r="C44" s="364">
        <v>4</v>
      </c>
      <c r="D44" s="357" t="s">
        <v>4311</v>
      </c>
    </row>
    <row r="45" spans="1:4" ht="12">
      <c r="A45" s="363" t="s">
        <v>4984</v>
      </c>
      <c r="B45" s="357" t="s">
        <v>4983</v>
      </c>
      <c r="C45" s="364">
        <v>4</v>
      </c>
      <c r="D45" s="357" t="s">
        <v>4312</v>
      </c>
    </row>
    <row r="46" spans="1:4" ht="12">
      <c r="A46" s="363" t="s">
        <v>4986</v>
      </c>
      <c r="B46" s="357" t="s">
        <v>4985</v>
      </c>
      <c r="C46" s="364">
        <v>4</v>
      </c>
      <c r="D46" s="357" t="s">
        <v>4313</v>
      </c>
    </row>
    <row r="47" spans="1:4" ht="12">
      <c r="A47" s="363" t="s">
        <v>4988</v>
      </c>
      <c r="B47" s="357" t="s">
        <v>4987</v>
      </c>
      <c r="C47" s="364">
        <v>4</v>
      </c>
      <c r="D47" s="357" t="s">
        <v>4314</v>
      </c>
    </row>
    <row r="48" spans="1:4" ht="12">
      <c r="A48" s="363" t="s">
        <v>4990</v>
      </c>
      <c r="B48" s="357" t="s">
        <v>4989</v>
      </c>
      <c r="C48" s="364">
        <v>4</v>
      </c>
      <c r="D48" s="357" t="s">
        <v>4315</v>
      </c>
    </row>
    <row r="49" spans="1:4" ht="12">
      <c r="A49" s="363" t="s">
        <v>4992</v>
      </c>
      <c r="B49" s="357" t="s">
        <v>4991</v>
      </c>
      <c r="C49" s="364">
        <v>4</v>
      </c>
      <c r="D49" s="357" t="s">
        <v>4316</v>
      </c>
    </row>
    <row r="50" spans="1:4" ht="12">
      <c r="A50" s="363" t="s">
        <v>4994</v>
      </c>
      <c r="B50" s="357" t="s">
        <v>4993</v>
      </c>
      <c r="C50" s="364">
        <v>4</v>
      </c>
      <c r="D50" s="357" t="s">
        <v>4680</v>
      </c>
    </row>
    <row r="51" spans="1:3" ht="12">
      <c r="A51" s="363" t="s">
        <v>4996</v>
      </c>
      <c r="B51" s="357" t="s">
        <v>4995</v>
      </c>
      <c r="C51" s="364">
        <v>4</v>
      </c>
    </row>
    <row r="52" spans="1:3" ht="12">
      <c r="A52" s="363" t="s">
        <v>4998</v>
      </c>
      <c r="B52" s="357" t="s">
        <v>4997</v>
      </c>
      <c r="C52" s="364">
        <v>4</v>
      </c>
    </row>
    <row r="53" spans="1:3" ht="12">
      <c r="A53" s="363" t="s">
        <v>5000</v>
      </c>
      <c r="B53" s="357" t="s">
        <v>4999</v>
      </c>
      <c r="C53" s="364">
        <v>4</v>
      </c>
    </row>
    <row r="54" spans="1:3" ht="12">
      <c r="A54" s="363" t="s">
        <v>4810</v>
      </c>
      <c r="B54" s="357" t="s">
        <v>5001</v>
      </c>
      <c r="C54" s="364">
        <v>4</v>
      </c>
    </row>
    <row r="55" spans="1:3" ht="12">
      <c r="A55" s="363" t="s">
        <v>5003</v>
      </c>
      <c r="B55" s="357" t="s">
        <v>5002</v>
      </c>
      <c r="C55" s="364">
        <v>4</v>
      </c>
    </row>
    <row r="56" spans="1:3" ht="12">
      <c r="A56" s="363" t="s">
        <v>4811</v>
      </c>
      <c r="B56" s="357" t="s">
        <v>5004</v>
      </c>
      <c r="C56" s="364">
        <v>4</v>
      </c>
    </row>
    <row r="57" spans="1:3" ht="12">
      <c r="A57" s="363" t="s">
        <v>5006</v>
      </c>
      <c r="B57" s="357" t="s">
        <v>5005</v>
      </c>
      <c r="C57" s="364">
        <v>4</v>
      </c>
    </row>
    <row r="58" spans="1:3" ht="12">
      <c r="A58" s="363" t="s">
        <v>4812</v>
      </c>
      <c r="B58" s="357" t="s">
        <v>5007</v>
      </c>
      <c r="C58" s="364">
        <v>4</v>
      </c>
    </row>
    <row r="59" spans="1:3" ht="12">
      <c r="A59" s="363" t="s">
        <v>4813</v>
      </c>
      <c r="B59" s="357" t="s">
        <v>5008</v>
      </c>
      <c r="C59" s="364">
        <v>4</v>
      </c>
    </row>
    <row r="60" spans="1:3" ht="12">
      <c r="A60" s="363" t="s">
        <v>4814</v>
      </c>
      <c r="B60" s="357" t="s">
        <v>5009</v>
      </c>
      <c r="C60" s="364">
        <v>4</v>
      </c>
    </row>
    <row r="61" spans="1:3" ht="12">
      <c r="A61" s="363" t="s">
        <v>4815</v>
      </c>
      <c r="B61" s="357" t="s">
        <v>5010</v>
      </c>
      <c r="C61" s="364">
        <v>3</v>
      </c>
    </row>
    <row r="62" spans="1:3" ht="12">
      <c r="A62" s="363" t="s">
        <v>5012</v>
      </c>
      <c r="B62" s="357" t="s">
        <v>5011</v>
      </c>
      <c r="C62" s="364">
        <v>4</v>
      </c>
    </row>
    <row r="63" spans="1:3" ht="12">
      <c r="A63" s="363" t="s">
        <v>5014</v>
      </c>
      <c r="B63" s="357" t="s">
        <v>5013</v>
      </c>
      <c r="C63" s="364">
        <v>4</v>
      </c>
    </row>
    <row r="64" spans="1:3" ht="12">
      <c r="A64" s="363" t="s">
        <v>5016</v>
      </c>
      <c r="B64" s="357" t="s">
        <v>5015</v>
      </c>
      <c r="C64" s="364">
        <v>4</v>
      </c>
    </row>
    <row r="65" spans="1:3" ht="12">
      <c r="A65" s="363" t="s">
        <v>5018</v>
      </c>
      <c r="B65" s="357" t="s">
        <v>5017</v>
      </c>
      <c r="C65" s="364">
        <v>4</v>
      </c>
    </row>
    <row r="66" spans="1:3" ht="12">
      <c r="A66" s="363" t="s">
        <v>4816</v>
      </c>
      <c r="B66" s="357" t="s">
        <v>5019</v>
      </c>
      <c r="C66" s="364">
        <v>4</v>
      </c>
    </row>
    <row r="67" spans="1:3" ht="12">
      <c r="A67" s="363" t="s">
        <v>5021</v>
      </c>
      <c r="B67" s="357" t="s">
        <v>5020</v>
      </c>
      <c r="C67" s="364">
        <v>4</v>
      </c>
    </row>
    <row r="68" spans="1:3" ht="12">
      <c r="A68" s="363" t="s">
        <v>1008</v>
      </c>
      <c r="B68" s="357" t="s">
        <v>1007</v>
      </c>
      <c r="C68" s="364">
        <v>4</v>
      </c>
    </row>
    <row r="69" spans="1:3" ht="12">
      <c r="A69" s="363" t="s">
        <v>1010</v>
      </c>
      <c r="B69" s="357" t="s">
        <v>1009</v>
      </c>
      <c r="C69" s="364">
        <v>4</v>
      </c>
    </row>
    <row r="70" spans="1:3" ht="12">
      <c r="A70" s="363" t="s">
        <v>1012</v>
      </c>
      <c r="B70" s="357" t="s">
        <v>1011</v>
      </c>
      <c r="C70" s="364">
        <v>4</v>
      </c>
    </row>
    <row r="71" spans="1:3" ht="12">
      <c r="A71" s="363" t="s">
        <v>1014</v>
      </c>
      <c r="B71" s="357" t="s">
        <v>1013</v>
      </c>
      <c r="C71" s="364">
        <v>4</v>
      </c>
    </row>
    <row r="72" spans="1:3" ht="12">
      <c r="A72" s="363" t="s">
        <v>1016</v>
      </c>
      <c r="B72" s="357" t="s">
        <v>1015</v>
      </c>
      <c r="C72" s="364">
        <v>4</v>
      </c>
    </row>
    <row r="73" spans="1:3" ht="12">
      <c r="A73" s="363" t="s">
        <v>1018</v>
      </c>
      <c r="B73" s="357" t="s">
        <v>1017</v>
      </c>
      <c r="C73" s="364">
        <v>4</v>
      </c>
    </row>
    <row r="74" spans="1:3" ht="12">
      <c r="A74" s="363" t="s">
        <v>1020</v>
      </c>
      <c r="B74" s="357" t="s">
        <v>1019</v>
      </c>
      <c r="C74" s="364">
        <v>4</v>
      </c>
    </row>
    <row r="75" spans="1:3" ht="12">
      <c r="A75" s="363" t="s">
        <v>1022</v>
      </c>
      <c r="B75" s="357" t="s">
        <v>1021</v>
      </c>
      <c r="C75" s="364">
        <v>4</v>
      </c>
    </row>
    <row r="76" spans="1:3" ht="12">
      <c r="A76" s="363" t="s">
        <v>1024</v>
      </c>
      <c r="B76" s="357" t="s">
        <v>1023</v>
      </c>
      <c r="C76" s="364">
        <v>4</v>
      </c>
    </row>
    <row r="77" spans="1:3" ht="12">
      <c r="A77" s="363" t="s">
        <v>484</v>
      </c>
      <c r="B77" s="357" t="s">
        <v>1025</v>
      </c>
      <c r="C77" s="364">
        <v>4</v>
      </c>
    </row>
    <row r="78" spans="1:3" ht="12">
      <c r="A78" s="363" t="s">
        <v>486</v>
      </c>
      <c r="B78" s="357" t="s">
        <v>485</v>
      </c>
      <c r="C78" s="364">
        <v>4</v>
      </c>
    </row>
    <row r="79" spans="1:3" ht="12">
      <c r="A79" s="363" t="s">
        <v>4817</v>
      </c>
      <c r="B79" s="357" t="s">
        <v>487</v>
      </c>
      <c r="C79" s="364">
        <v>4</v>
      </c>
    </row>
    <row r="80" spans="1:3" ht="12">
      <c r="A80" s="363" t="s">
        <v>489</v>
      </c>
      <c r="B80" s="357" t="s">
        <v>488</v>
      </c>
      <c r="C80" s="364">
        <v>4</v>
      </c>
    </row>
    <row r="81" spans="1:3" ht="12">
      <c r="A81" s="363" t="s">
        <v>491</v>
      </c>
      <c r="B81" s="357" t="s">
        <v>490</v>
      </c>
      <c r="C81" s="364">
        <v>4</v>
      </c>
    </row>
    <row r="82" spans="1:3" ht="12">
      <c r="A82" s="363" t="s">
        <v>493</v>
      </c>
      <c r="B82" s="357" t="s">
        <v>492</v>
      </c>
      <c r="C82" s="364">
        <v>4</v>
      </c>
    </row>
    <row r="83" spans="1:3" ht="12">
      <c r="A83" s="363" t="s">
        <v>495</v>
      </c>
      <c r="B83" s="357" t="s">
        <v>494</v>
      </c>
      <c r="C83" s="364">
        <v>4</v>
      </c>
    </row>
    <row r="84" spans="1:3" ht="12">
      <c r="A84" s="363" t="s">
        <v>497</v>
      </c>
      <c r="B84" s="357" t="s">
        <v>496</v>
      </c>
      <c r="C84" s="364">
        <v>4</v>
      </c>
    </row>
    <row r="85" spans="1:3" ht="12">
      <c r="A85" s="363" t="s">
        <v>499</v>
      </c>
      <c r="B85" s="357" t="s">
        <v>498</v>
      </c>
      <c r="C85" s="364">
        <v>4</v>
      </c>
    </row>
    <row r="86" spans="1:3" ht="12">
      <c r="A86" s="363" t="s">
        <v>4818</v>
      </c>
      <c r="B86" s="357" t="s">
        <v>500</v>
      </c>
      <c r="C86" s="364">
        <v>4</v>
      </c>
    </row>
    <row r="87" spans="1:3" ht="12">
      <c r="A87" s="363" t="s">
        <v>502</v>
      </c>
      <c r="B87" s="357" t="s">
        <v>501</v>
      </c>
      <c r="C87" s="364">
        <v>4</v>
      </c>
    </row>
    <row r="88" spans="1:3" ht="12">
      <c r="A88" s="363" t="s">
        <v>504</v>
      </c>
      <c r="B88" s="357" t="s">
        <v>503</v>
      </c>
      <c r="C88" s="364">
        <v>4</v>
      </c>
    </row>
    <row r="89" spans="1:3" ht="12">
      <c r="A89" s="363" t="s">
        <v>4819</v>
      </c>
      <c r="B89" s="357" t="s">
        <v>505</v>
      </c>
      <c r="C89" s="364">
        <v>4</v>
      </c>
    </row>
    <row r="90" spans="1:3" ht="12">
      <c r="A90" s="363" t="s">
        <v>4820</v>
      </c>
      <c r="B90" s="357" t="s">
        <v>506</v>
      </c>
      <c r="C90" s="364">
        <v>4</v>
      </c>
    </row>
    <row r="91" spans="1:3" ht="12">
      <c r="A91" s="363" t="s">
        <v>4821</v>
      </c>
      <c r="B91" s="357" t="s">
        <v>507</v>
      </c>
      <c r="C91" s="364">
        <v>4</v>
      </c>
    </row>
    <row r="92" spans="1:3" ht="12">
      <c r="A92" s="363" t="s">
        <v>509</v>
      </c>
      <c r="B92" s="357" t="s">
        <v>508</v>
      </c>
      <c r="C92" s="364">
        <v>4</v>
      </c>
    </row>
    <row r="93" spans="1:3" ht="12">
      <c r="A93" s="363" t="s">
        <v>4822</v>
      </c>
      <c r="B93" s="357" t="s">
        <v>510</v>
      </c>
      <c r="C93" s="364">
        <v>4</v>
      </c>
    </row>
    <row r="94" spans="1:3" ht="12">
      <c r="A94" s="363" t="s">
        <v>512</v>
      </c>
      <c r="B94" s="357" t="s">
        <v>511</v>
      </c>
      <c r="C94" s="364">
        <v>4</v>
      </c>
    </row>
    <row r="95" spans="1:3" ht="12">
      <c r="A95" s="363" t="s">
        <v>514</v>
      </c>
      <c r="B95" s="357" t="s">
        <v>513</v>
      </c>
      <c r="C95" s="364">
        <v>4</v>
      </c>
    </row>
    <row r="96" spans="1:3" ht="12">
      <c r="A96" s="363" t="s">
        <v>4823</v>
      </c>
      <c r="B96" s="357" t="s">
        <v>515</v>
      </c>
      <c r="C96" s="364">
        <v>4</v>
      </c>
    </row>
    <row r="97" spans="1:3" ht="12">
      <c r="A97" s="363" t="s">
        <v>4824</v>
      </c>
      <c r="B97" s="357" t="s">
        <v>516</v>
      </c>
      <c r="C97" s="364">
        <v>4</v>
      </c>
    </row>
    <row r="98" spans="1:3" ht="12">
      <c r="A98" s="363" t="s">
        <v>4825</v>
      </c>
      <c r="B98" s="357" t="s">
        <v>517</v>
      </c>
      <c r="C98" s="364">
        <v>4</v>
      </c>
    </row>
    <row r="99" spans="1:3" ht="12">
      <c r="A99" s="363" t="s">
        <v>519</v>
      </c>
      <c r="B99" s="357" t="s">
        <v>518</v>
      </c>
      <c r="C99" s="364">
        <v>4</v>
      </c>
    </row>
    <row r="100" spans="1:3" ht="12">
      <c r="A100" s="363" t="s">
        <v>521</v>
      </c>
      <c r="B100" s="357" t="s">
        <v>520</v>
      </c>
      <c r="C100" s="364">
        <v>4</v>
      </c>
    </row>
    <row r="101" spans="1:3" ht="12">
      <c r="A101" s="363" t="s">
        <v>523</v>
      </c>
      <c r="B101" s="357" t="s">
        <v>522</v>
      </c>
      <c r="C101" s="364">
        <v>4</v>
      </c>
    </row>
    <row r="102" spans="1:3" ht="12">
      <c r="A102" s="363" t="s">
        <v>525</v>
      </c>
      <c r="B102" s="357" t="s">
        <v>524</v>
      </c>
      <c r="C102" s="364">
        <v>4</v>
      </c>
    </row>
    <row r="103" spans="1:3" ht="12">
      <c r="A103" s="363" t="s">
        <v>527</v>
      </c>
      <c r="B103" s="357" t="s">
        <v>526</v>
      </c>
      <c r="C103" s="364">
        <v>4</v>
      </c>
    </row>
    <row r="104" spans="1:3" ht="12">
      <c r="A104" s="363" t="s">
        <v>1370</v>
      </c>
      <c r="B104" s="357" t="s">
        <v>1369</v>
      </c>
      <c r="C104" s="364">
        <v>4</v>
      </c>
    </row>
    <row r="105" spans="1:3" ht="12">
      <c r="A105" s="363" t="s">
        <v>4826</v>
      </c>
      <c r="B105" s="357" t="s">
        <v>1371</v>
      </c>
      <c r="C105" s="364">
        <v>4</v>
      </c>
    </row>
    <row r="106" spans="1:3" ht="12">
      <c r="A106" s="363" t="s">
        <v>1373</v>
      </c>
      <c r="B106" s="357" t="s">
        <v>1372</v>
      </c>
      <c r="C106" s="364">
        <v>4</v>
      </c>
    </row>
    <row r="107" spans="1:3" ht="12">
      <c r="A107" s="363" t="s">
        <v>1375</v>
      </c>
      <c r="B107" s="357" t="s">
        <v>1374</v>
      </c>
      <c r="C107" s="364">
        <v>4</v>
      </c>
    </row>
    <row r="108" spans="1:3" ht="12">
      <c r="A108" s="363" t="s">
        <v>1377</v>
      </c>
      <c r="B108" s="357" t="s">
        <v>1376</v>
      </c>
      <c r="C108" s="364">
        <v>4</v>
      </c>
    </row>
    <row r="109" spans="1:3" ht="12">
      <c r="A109" s="363" t="s">
        <v>1379</v>
      </c>
      <c r="B109" s="357" t="s">
        <v>1378</v>
      </c>
      <c r="C109" s="364">
        <v>4</v>
      </c>
    </row>
    <row r="110" spans="1:3" ht="12">
      <c r="A110" s="363" t="s">
        <v>1381</v>
      </c>
      <c r="B110" s="357" t="s">
        <v>1380</v>
      </c>
      <c r="C110" s="364">
        <v>4</v>
      </c>
    </row>
    <row r="111" spans="1:3" ht="12">
      <c r="A111" s="363" t="s">
        <v>1383</v>
      </c>
      <c r="B111" s="357" t="s">
        <v>1382</v>
      </c>
      <c r="C111" s="364">
        <v>4</v>
      </c>
    </row>
    <row r="112" spans="1:3" ht="12">
      <c r="A112" s="363" t="s">
        <v>1385</v>
      </c>
      <c r="B112" s="357" t="s">
        <v>1384</v>
      </c>
      <c r="C112" s="364">
        <v>4</v>
      </c>
    </row>
    <row r="113" spans="1:3" ht="12">
      <c r="A113" s="363" t="s">
        <v>1387</v>
      </c>
      <c r="B113" s="357" t="s">
        <v>1386</v>
      </c>
      <c r="C113" s="364">
        <v>4</v>
      </c>
    </row>
    <row r="114" spans="1:3" ht="12">
      <c r="A114" s="363" t="s">
        <v>1389</v>
      </c>
      <c r="B114" s="357" t="s">
        <v>1388</v>
      </c>
      <c r="C114" s="364">
        <v>4</v>
      </c>
    </row>
    <row r="115" spans="1:3" ht="12">
      <c r="A115" s="363" t="s">
        <v>1391</v>
      </c>
      <c r="B115" s="357" t="s">
        <v>1390</v>
      </c>
      <c r="C115" s="364">
        <v>3</v>
      </c>
    </row>
    <row r="116" spans="1:3" ht="12">
      <c r="A116" s="363" t="s">
        <v>4827</v>
      </c>
      <c r="B116" s="357" t="s">
        <v>1392</v>
      </c>
      <c r="C116" s="364">
        <v>4</v>
      </c>
    </row>
    <row r="117" spans="1:3" ht="12">
      <c r="A117" s="363" t="s">
        <v>1394</v>
      </c>
      <c r="B117" s="357" t="s">
        <v>1393</v>
      </c>
      <c r="C117" s="364">
        <v>4</v>
      </c>
    </row>
    <row r="118" spans="1:3" ht="12">
      <c r="A118" s="363" t="s">
        <v>1396</v>
      </c>
      <c r="B118" s="357" t="s">
        <v>1395</v>
      </c>
      <c r="C118" s="364">
        <v>4</v>
      </c>
    </row>
    <row r="119" spans="1:3" ht="12">
      <c r="A119" s="363" t="s">
        <v>1398</v>
      </c>
      <c r="B119" s="357" t="s">
        <v>1397</v>
      </c>
      <c r="C119" s="364">
        <v>10</v>
      </c>
    </row>
    <row r="120" spans="1:3" ht="12">
      <c r="A120" s="363" t="s">
        <v>1400</v>
      </c>
      <c r="B120" s="357" t="s">
        <v>1399</v>
      </c>
      <c r="C120" s="364">
        <v>4</v>
      </c>
    </row>
    <row r="121" spans="1:3" ht="12">
      <c r="A121" s="363" t="s">
        <v>1402</v>
      </c>
      <c r="B121" s="357" t="s">
        <v>1401</v>
      </c>
      <c r="C121" s="364">
        <v>10</v>
      </c>
    </row>
    <row r="122" spans="1:3" ht="12">
      <c r="A122" s="363" t="s">
        <v>1404</v>
      </c>
      <c r="B122" s="357" t="s">
        <v>1403</v>
      </c>
      <c r="C122" s="364">
        <v>3</v>
      </c>
    </row>
    <row r="123" spans="1:3" ht="12">
      <c r="A123" s="363" t="s">
        <v>1406</v>
      </c>
      <c r="B123" s="357" t="s">
        <v>1405</v>
      </c>
      <c r="C123" s="364">
        <v>4</v>
      </c>
    </row>
    <row r="124" spans="1:3" ht="12">
      <c r="A124" s="363" t="s">
        <v>1408</v>
      </c>
      <c r="B124" s="357" t="s">
        <v>1407</v>
      </c>
      <c r="C124" s="364">
        <v>4</v>
      </c>
    </row>
    <row r="125" spans="1:3" ht="12">
      <c r="A125" s="363" t="s">
        <v>1410</v>
      </c>
      <c r="B125" s="357" t="s">
        <v>1409</v>
      </c>
      <c r="C125" s="364">
        <v>4</v>
      </c>
    </row>
    <row r="126" spans="1:3" ht="12">
      <c r="A126" s="363" t="s">
        <v>1412</v>
      </c>
      <c r="B126" s="357" t="s">
        <v>1411</v>
      </c>
      <c r="C126" s="364">
        <v>4</v>
      </c>
    </row>
    <row r="127" spans="1:3" ht="12">
      <c r="A127" s="363" t="s">
        <v>1414</v>
      </c>
      <c r="B127" s="357" t="s">
        <v>1413</v>
      </c>
      <c r="C127" s="364">
        <v>4</v>
      </c>
    </row>
    <row r="128" spans="1:3" ht="12">
      <c r="A128" s="363" t="s">
        <v>1416</v>
      </c>
      <c r="B128" s="357" t="s">
        <v>1415</v>
      </c>
      <c r="C128" s="364">
        <v>4</v>
      </c>
    </row>
    <row r="129" spans="1:3" ht="12">
      <c r="A129" s="363" t="s">
        <v>1418</v>
      </c>
      <c r="B129" s="357" t="s">
        <v>1417</v>
      </c>
      <c r="C129" s="364">
        <v>4</v>
      </c>
    </row>
    <row r="130" spans="1:3" ht="12">
      <c r="A130" s="363" t="s">
        <v>1420</v>
      </c>
      <c r="B130" s="357" t="s">
        <v>1419</v>
      </c>
      <c r="C130" s="364">
        <v>4</v>
      </c>
    </row>
    <row r="131" spans="1:3" ht="12">
      <c r="A131" s="363" t="s">
        <v>4828</v>
      </c>
      <c r="B131" s="357" t="s">
        <v>1421</v>
      </c>
      <c r="C131" s="364">
        <v>4</v>
      </c>
    </row>
    <row r="132" spans="1:3" ht="12">
      <c r="A132" s="363" t="s">
        <v>1423</v>
      </c>
      <c r="B132" s="357" t="s">
        <v>1422</v>
      </c>
      <c r="C132" s="364">
        <v>4</v>
      </c>
    </row>
    <row r="133" spans="1:3" ht="12">
      <c r="A133" s="363" t="s">
        <v>1425</v>
      </c>
      <c r="B133" s="357" t="s">
        <v>1424</v>
      </c>
      <c r="C133" s="364">
        <v>4</v>
      </c>
    </row>
    <row r="134" spans="1:3" ht="12">
      <c r="A134" s="363" t="s">
        <v>4829</v>
      </c>
      <c r="B134" s="357" t="s">
        <v>1426</v>
      </c>
      <c r="C134" s="364">
        <v>4</v>
      </c>
    </row>
    <row r="135" spans="1:3" ht="12">
      <c r="A135" s="363" t="s">
        <v>1428</v>
      </c>
      <c r="B135" s="357" t="s">
        <v>1427</v>
      </c>
      <c r="C135" s="364">
        <v>4</v>
      </c>
    </row>
    <row r="136" spans="1:3" ht="12">
      <c r="A136" s="363" t="s">
        <v>1430</v>
      </c>
      <c r="B136" s="357" t="s">
        <v>1429</v>
      </c>
      <c r="C136" s="364">
        <v>3</v>
      </c>
    </row>
    <row r="137" spans="1:3" ht="12">
      <c r="A137" s="363" t="s">
        <v>1432</v>
      </c>
      <c r="B137" s="357" t="s">
        <v>1431</v>
      </c>
      <c r="C137" s="364">
        <v>4</v>
      </c>
    </row>
    <row r="138" spans="1:3" ht="12">
      <c r="A138" s="363" t="s">
        <v>1434</v>
      </c>
      <c r="B138" s="357" t="s">
        <v>1433</v>
      </c>
      <c r="C138" s="364">
        <v>4</v>
      </c>
    </row>
    <row r="139" spans="1:3" ht="12">
      <c r="A139" s="363" t="s">
        <v>1436</v>
      </c>
      <c r="B139" s="357" t="s">
        <v>1435</v>
      </c>
      <c r="C139" s="364">
        <v>4</v>
      </c>
    </row>
    <row r="140" spans="1:3" ht="12">
      <c r="A140" s="363" t="s">
        <v>4830</v>
      </c>
      <c r="B140" s="357" t="s">
        <v>1437</v>
      </c>
      <c r="C140" s="364">
        <v>4</v>
      </c>
    </row>
    <row r="141" spans="1:3" ht="12">
      <c r="A141" s="363" t="s">
        <v>1439</v>
      </c>
      <c r="B141" s="357" t="s">
        <v>1438</v>
      </c>
      <c r="C141" s="364">
        <v>4</v>
      </c>
    </row>
    <row r="142" spans="1:3" ht="12">
      <c r="A142" s="363" t="s">
        <v>1441</v>
      </c>
      <c r="B142" s="357" t="s">
        <v>1440</v>
      </c>
      <c r="C142" s="364">
        <v>4</v>
      </c>
    </row>
    <row r="143" spans="1:3" ht="12">
      <c r="A143" s="363" t="s">
        <v>1443</v>
      </c>
      <c r="B143" s="357" t="s">
        <v>1442</v>
      </c>
      <c r="C143" s="364">
        <v>4</v>
      </c>
    </row>
    <row r="144" spans="1:3" ht="12">
      <c r="A144" s="363" t="s">
        <v>1445</v>
      </c>
      <c r="B144" s="357" t="s">
        <v>1444</v>
      </c>
      <c r="C144" s="364">
        <v>4</v>
      </c>
    </row>
    <row r="145" spans="1:3" ht="12">
      <c r="A145" s="363" t="s">
        <v>4831</v>
      </c>
      <c r="B145" s="357" t="s">
        <v>1446</v>
      </c>
      <c r="C145" s="364">
        <v>4</v>
      </c>
    </row>
    <row r="146" spans="1:3" ht="12">
      <c r="A146" s="363" t="s">
        <v>1448</v>
      </c>
      <c r="B146" s="357" t="s">
        <v>1447</v>
      </c>
      <c r="C146" s="364">
        <v>4</v>
      </c>
    </row>
    <row r="147" spans="1:3" ht="12">
      <c r="A147" s="363" t="s">
        <v>1450</v>
      </c>
      <c r="B147" s="357" t="s">
        <v>1449</v>
      </c>
      <c r="C147" s="364">
        <v>4</v>
      </c>
    </row>
    <row r="148" spans="1:3" ht="12">
      <c r="A148" s="363" t="s">
        <v>1452</v>
      </c>
      <c r="B148" s="357" t="s">
        <v>1451</v>
      </c>
      <c r="C148" s="364">
        <v>4</v>
      </c>
    </row>
    <row r="149" spans="1:3" ht="12">
      <c r="A149" s="363" t="s">
        <v>5302</v>
      </c>
      <c r="B149" s="357" t="s">
        <v>1453</v>
      </c>
      <c r="C149" s="364">
        <v>4</v>
      </c>
    </row>
    <row r="150" spans="1:3" ht="12">
      <c r="A150" s="363" t="s">
        <v>5304</v>
      </c>
      <c r="B150" s="357" t="s">
        <v>5303</v>
      </c>
      <c r="C150" s="364">
        <v>4</v>
      </c>
    </row>
    <row r="151" spans="1:3" ht="12">
      <c r="A151" s="363" t="s">
        <v>5306</v>
      </c>
      <c r="B151" s="357" t="s">
        <v>5305</v>
      </c>
      <c r="C151" s="364">
        <v>5</v>
      </c>
    </row>
    <row r="152" spans="1:3" ht="12">
      <c r="A152" s="363" t="s">
        <v>5308</v>
      </c>
      <c r="B152" s="357" t="s">
        <v>5307</v>
      </c>
      <c r="C152" s="364">
        <v>3</v>
      </c>
    </row>
    <row r="153" spans="1:3" ht="12">
      <c r="A153" s="363" t="s">
        <v>4832</v>
      </c>
      <c r="B153" s="357" t="s">
        <v>5309</v>
      </c>
      <c r="C153" s="364">
        <v>4</v>
      </c>
    </row>
    <row r="154" spans="1:3" ht="12">
      <c r="A154" s="363" t="s">
        <v>5311</v>
      </c>
      <c r="B154" s="357" t="s">
        <v>5310</v>
      </c>
      <c r="C154" s="364">
        <v>4</v>
      </c>
    </row>
    <row r="155" spans="1:3" ht="12">
      <c r="A155" s="363" t="s">
        <v>5313</v>
      </c>
      <c r="B155" s="357" t="s">
        <v>5312</v>
      </c>
      <c r="C155" s="364">
        <v>4</v>
      </c>
    </row>
    <row r="156" spans="1:3" ht="12">
      <c r="A156" s="363" t="s">
        <v>5315</v>
      </c>
      <c r="B156" s="357" t="s">
        <v>5314</v>
      </c>
      <c r="C156" s="364">
        <v>3</v>
      </c>
    </row>
    <row r="157" spans="1:3" ht="12">
      <c r="A157" s="363" t="s">
        <v>5317</v>
      </c>
      <c r="B157" s="357" t="s">
        <v>5316</v>
      </c>
      <c r="C157" s="364">
        <v>4</v>
      </c>
    </row>
    <row r="158" spans="1:3" ht="12">
      <c r="A158" s="363" t="s">
        <v>5319</v>
      </c>
      <c r="B158" s="357" t="s">
        <v>5318</v>
      </c>
      <c r="C158" s="364">
        <v>4</v>
      </c>
    </row>
    <row r="159" spans="1:3" ht="12">
      <c r="A159" s="363" t="s">
        <v>5321</v>
      </c>
      <c r="B159" s="357" t="s">
        <v>5320</v>
      </c>
      <c r="C159" s="364">
        <v>4</v>
      </c>
    </row>
    <row r="160" spans="1:3" ht="12">
      <c r="A160" s="363" t="s">
        <v>5323</v>
      </c>
      <c r="B160" s="357" t="s">
        <v>5322</v>
      </c>
      <c r="C160" s="364">
        <v>4</v>
      </c>
    </row>
    <row r="161" spans="1:3" ht="12">
      <c r="A161" s="363" t="s">
        <v>5325</v>
      </c>
      <c r="B161" s="357" t="s">
        <v>5324</v>
      </c>
      <c r="C161" s="364">
        <v>4</v>
      </c>
    </row>
    <row r="162" spans="1:3" ht="12">
      <c r="A162" s="363" t="s">
        <v>5327</v>
      </c>
      <c r="B162" s="357" t="s">
        <v>5326</v>
      </c>
      <c r="C162" s="364">
        <v>4</v>
      </c>
    </row>
    <row r="163" spans="1:3" ht="12">
      <c r="A163" s="363" t="s">
        <v>5329</v>
      </c>
      <c r="B163" s="357" t="s">
        <v>5328</v>
      </c>
      <c r="C163" s="364">
        <v>4</v>
      </c>
    </row>
    <row r="164" spans="1:3" ht="12">
      <c r="A164" s="363" t="s">
        <v>4833</v>
      </c>
      <c r="B164" s="357" t="s">
        <v>5330</v>
      </c>
      <c r="C164" s="364">
        <v>11</v>
      </c>
    </row>
    <row r="165" spans="1:3" ht="12">
      <c r="A165" s="363" t="s">
        <v>5332</v>
      </c>
      <c r="B165" s="357" t="s">
        <v>5331</v>
      </c>
      <c r="C165" s="364">
        <v>4</v>
      </c>
    </row>
    <row r="166" spans="1:3" ht="12">
      <c r="A166" s="363" t="s">
        <v>5334</v>
      </c>
      <c r="B166" s="357" t="s">
        <v>5333</v>
      </c>
      <c r="C166" s="364">
        <v>4</v>
      </c>
    </row>
    <row r="167" spans="1:3" ht="12">
      <c r="A167" s="363" t="s">
        <v>5336</v>
      </c>
      <c r="B167" s="357" t="s">
        <v>5335</v>
      </c>
      <c r="C167" s="364">
        <v>4</v>
      </c>
    </row>
    <row r="168" spans="1:3" ht="12">
      <c r="A168" s="363" t="s">
        <v>4834</v>
      </c>
      <c r="B168" s="357" t="s">
        <v>5337</v>
      </c>
      <c r="C168" s="364">
        <v>4</v>
      </c>
    </row>
    <row r="169" spans="1:3" ht="12">
      <c r="A169" s="363" t="s">
        <v>5339</v>
      </c>
      <c r="B169" s="357" t="s">
        <v>5338</v>
      </c>
      <c r="C169" s="364">
        <v>4</v>
      </c>
    </row>
    <row r="170" spans="1:3" ht="12">
      <c r="A170" s="363" t="s">
        <v>5093</v>
      </c>
      <c r="B170" s="357" t="s">
        <v>5340</v>
      </c>
      <c r="C170" s="364">
        <v>4</v>
      </c>
    </row>
    <row r="171" spans="1:3" ht="12">
      <c r="A171" s="363" t="s">
        <v>4835</v>
      </c>
      <c r="B171" s="357" t="s">
        <v>5094</v>
      </c>
      <c r="C171" s="364">
        <v>4</v>
      </c>
    </row>
    <row r="172" spans="1:3" ht="12">
      <c r="A172" s="363" t="s">
        <v>5096</v>
      </c>
      <c r="B172" s="357" t="s">
        <v>5095</v>
      </c>
      <c r="C172" s="364">
        <v>4</v>
      </c>
    </row>
    <row r="173" spans="1:3" ht="12">
      <c r="A173" s="363" t="s">
        <v>5098</v>
      </c>
      <c r="B173" s="357" t="s">
        <v>5097</v>
      </c>
      <c r="C173" s="364">
        <v>4</v>
      </c>
    </row>
    <row r="174" spans="1:3" ht="12">
      <c r="A174" s="363" t="s">
        <v>2326</v>
      </c>
      <c r="B174" s="357" t="s">
        <v>2325</v>
      </c>
      <c r="C174" s="364">
        <v>4</v>
      </c>
    </row>
    <row r="175" spans="1:3" ht="12">
      <c r="A175" s="363" t="s">
        <v>2328</v>
      </c>
      <c r="B175" s="357" t="s">
        <v>2327</v>
      </c>
      <c r="C175" s="364">
        <v>4</v>
      </c>
    </row>
    <row r="176" spans="1:3" ht="12">
      <c r="A176" s="363" t="s">
        <v>2330</v>
      </c>
      <c r="B176" s="357" t="s">
        <v>2329</v>
      </c>
      <c r="C176" s="364">
        <v>9</v>
      </c>
    </row>
    <row r="177" spans="1:3" ht="12">
      <c r="A177" s="363" t="s">
        <v>2332</v>
      </c>
      <c r="B177" s="357" t="s">
        <v>2331</v>
      </c>
      <c r="C177" s="364">
        <v>4</v>
      </c>
    </row>
    <row r="178" spans="1:3" ht="12">
      <c r="A178" s="363" t="s">
        <v>2334</v>
      </c>
      <c r="B178" s="357" t="s">
        <v>2333</v>
      </c>
      <c r="C178" s="364">
        <v>4</v>
      </c>
    </row>
    <row r="179" spans="1:3" ht="12">
      <c r="A179" s="363" t="s">
        <v>2336</v>
      </c>
      <c r="B179" s="357" t="s">
        <v>2335</v>
      </c>
      <c r="C179" s="364">
        <v>4</v>
      </c>
    </row>
    <row r="180" spans="1:3" ht="12">
      <c r="A180" s="363" t="s">
        <v>2338</v>
      </c>
      <c r="B180" s="357" t="s">
        <v>2337</v>
      </c>
      <c r="C180" s="364">
        <v>4</v>
      </c>
    </row>
    <row r="181" spans="1:3" ht="12">
      <c r="A181" s="363" t="s">
        <v>4836</v>
      </c>
      <c r="B181" s="357" t="s">
        <v>2339</v>
      </c>
      <c r="C181" s="364">
        <v>4</v>
      </c>
    </row>
    <row r="182" spans="1:3" ht="12">
      <c r="A182" s="363" t="s">
        <v>2341</v>
      </c>
      <c r="B182" s="357" t="s">
        <v>2340</v>
      </c>
      <c r="C182" s="364">
        <v>3</v>
      </c>
    </row>
    <row r="183" spans="1:3" ht="12">
      <c r="A183" s="363" t="s">
        <v>2343</v>
      </c>
      <c r="B183" s="357" t="s">
        <v>2342</v>
      </c>
      <c r="C183" s="364">
        <v>1</v>
      </c>
    </row>
    <row r="184" spans="1:3" ht="12">
      <c r="A184" s="363" t="s">
        <v>2345</v>
      </c>
      <c r="B184" s="357" t="s">
        <v>2344</v>
      </c>
      <c r="C184" s="364">
        <v>13</v>
      </c>
    </row>
    <row r="185" spans="1:3" ht="12">
      <c r="A185" s="363" t="s">
        <v>2347</v>
      </c>
      <c r="B185" s="357" t="s">
        <v>2346</v>
      </c>
      <c r="C185" s="364">
        <v>7</v>
      </c>
    </row>
    <row r="186" spans="1:3" ht="12">
      <c r="A186" s="363" t="s">
        <v>2349</v>
      </c>
      <c r="B186" s="357" t="s">
        <v>2348</v>
      </c>
      <c r="C186" s="364">
        <v>13</v>
      </c>
    </row>
    <row r="187" spans="1:3" ht="12">
      <c r="A187" s="363" t="s">
        <v>2351</v>
      </c>
      <c r="B187" s="357" t="s">
        <v>2350</v>
      </c>
      <c r="C187" s="364">
        <v>13</v>
      </c>
    </row>
    <row r="188" spans="1:3" ht="12">
      <c r="A188" s="363" t="s">
        <v>2353</v>
      </c>
      <c r="B188" s="357" t="s">
        <v>2352</v>
      </c>
      <c r="C188" s="364">
        <v>13</v>
      </c>
    </row>
    <row r="189" spans="1:3" ht="12">
      <c r="A189" s="363" t="s">
        <v>2355</v>
      </c>
      <c r="B189" s="357" t="s">
        <v>2354</v>
      </c>
      <c r="C189" s="364">
        <v>1</v>
      </c>
    </row>
    <row r="190" spans="1:3" ht="12">
      <c r="A190" s="363" t="s">
        <v>2402</v>
      </c>
      <c r="B190" s="357" t="s">
        <v>2401</v>
      </c>
      <c r="C190" s="364">
        <v>13</v>
      </c>
    </row>
    <row r="191" spans="1:3" ht="12">
      <c r="A191" s="363" t="s">
        <v>2404</v>
      </c>
      <c r="B191" s="357" t="s">
        <v>2403</v>
      </c>
      <c r="C191" s="364">
        <v>4</v>
      </c>
    </row>
    <row r="192" spans="1:3" ht="12">
      <c r="A192" s="363" t="s">
        <v>2406</v>
      </c>
      <c r="B192" s="357" t="s">
        <v>2405</v>
      </c>
      <c r="C192" s="364">
        <v>7</v>
      </c>
    </row>
    <row r="193" spans="1:3" ht="12">
      <c r="A193" s="363" t="s">
        <v>3607</v>
      </c>
      <c r="B193" s="357" t="s">
        <v>2407</v>
      </c>
      <c r="C193" s="364">
        <v>8</v>
      </c>
    </row>
    <row r="194" spans="1:3" ht="24">
      <c r="A194" s="363" t="s">
        <v>4837</v>
      </c>
      <c r="B194" s="357" t="s">
        <v>3608</v>
      </c>
      <c r="C194" s="364">
        <v>13</v>
      </c>
    </row>
    <row r="195" spans="1:3" ht="12">
      <c r="A195" s="363" t="s">
        <v>3610</v>
      </c>
      <c r="B195" s="357" t="s">
        <v>3609</v>
      </c>
      <c r="C195" s="364">
        <v>8</v>
      </c>
    </row>
    <row r="196" spans="1:3" ht="12">
      <c r="A196" s="363" t="s">
        <v>3612</v>
      </c>
      <c r="B196" s="357" t="s">
        <v>3611</v>
      </c>
      <c r="C196" s="364">
        <v>7</v>
      </c>
    </row>
    <row r="197" spans="1:3" ht="12">
      <c r="A197" s="363" t="s">
        <v>3614</v>
      </c>
      <c r="B197" s="357" t="s">
        <v>3613</v>
      </c>
      <c r="C197" s="364">
        <v>13</v>
      </c>
    </row>
    <row r="198" spans="1:3" ht="12">
      <c r="A198" s="363" t="s">
        <v>3616</v>
      </c>
      <c r="B198" s="357" t="s">
        <v>3615</v>
      </c>
      <c r="C198" s="364">
        <v>13</v>
      </c>
    </row>
    <row r="199" spans="1:3" ht="12">
      <c r="A199" s="363" t="s">
        <v>3618</v>
      </c>
      <c r="B199" s="357" t="s">
        <v>3617</v>
      </c>
      <c r="C199" s="364">
        <v>8</v>
      </c>
    </row>
    <row r="200" spans="1:3" ht="12">
      <c r="A200" s="363" t="s">
        <v>3620</v>
      </c>
      <c r="B200" s="357" t="s">
        <v>3619</v>
      </c>
      <c r="C200" s="364">
        <v>13</v>
      </c>
    </row>
    <row r="201" spans="1:3" ht="12">
      <c r="A201" s="363" t="s">
        <v>3622</v>
      </c>
      <c r="B201" s="357" t="s">
        <v>3621</v>
      </c>
      <c r="C201" s="364">
        <v>13</v>
      </c>
    </row>
    <row r="202" spans="1:3" ht="12">
      <c r="A202" s="363" t="s">
        <v>3624</v>
      </c>
      <c r="B202" s="357" t="s">
        <v>3623</v>
      </c>
      <c r="C202" s="364">
        <v>13</v>
      </c>
    </row>
    <row r="203" spans="1:3" ht="12">
      <c r="A203" s="363" t="s">
        <v>4838</v>
      </c>
      <c r="B203" s="357" t="s">
        <v>3625</v>
      </c>
      <c r="C203" s="364">
        <v>13</v>
      </c>
    </row>
    <row r="204" spans="1:3" ht="12">
      <c r="A204" s="363" t="s">
        <v>3627</v>
      </c>
      <c r="B204" s="357" t="s">
        <v>3626</v>
      </c>
      <c r="C204" s="364">
        <v>6</v>
      </c>
    </row>
    <row r="205" spans="1:3" ht="12">
      <c r="A205" s="363" t="s">
        <v>3629</v>
      </c>
      <c r="B205" s="357" t="s">
        <v>3628</v>
      </c>
      <c r="C205" s="364">
        <v>13</v>
      </c>
    </row>
    <row r="206" spans="1:3" ht="12">
      <c r="A206" s="363" t="s">
        <v>3631</v>
      </c>
      <c r="B206" s="357" t="s">
        <v>3630</v>
      </c>
      <c r="C206" s="364">
        <v>13</v>
      </c>
    </row>
    <row r="207" spans="1:3" ht="12">
      <c r="A207" s="363" t="s">
        <v>3633</v>
      </c>
      <c r="B207" s="357" t="s">
        <v>3632</v>
      </c>
      <c r="C207" s="364">
        <v>13</v>
      </c>
    </row>
    <row r="208" spans="1:3" ht="12">
      <c r="A208" s="363" t="s">
        <v>3635</v>
      </c>
      <c r="B208" s="357" t="s">
        <v>3634</v>
      </c>
      <c r="C208" s="364">
        <v>13</v>
      </c>
    </row>
    <row r="209" spans="1:3" ht="12">
      <c r="A209" s="363" t="s">
        <v>3637</v>
      </c>
      <c r="B209" s="357" t="s">
        <v>3636</v>
      </c>
      <c r="C209" s="364">
        <v>13</v>
      </c>
    </row>
    <row r="210" spans="1:3" ht="12">
      <c r="A210" s="363" t="s">
        <v>3639</v>
      </c>
      <c r="B210" s="357" t="s">
        <v>3638</v>
      </c>
      <c r="C210" s="364">
        <v>13</v>
      </c>
    </row>
    <row r="211" spans="1:3" ht="12">
      <c r="A211" s="363" t="s">
        <v>3641</v>
      </c>
      <c r="B211" s="357" t="s">
        <v>3640</v>
      </c>
      <c r="C211" s="364">
        <v>4</v>
      </c>
    </row>
    <row r="212" spans="1:3" ht="12">
      <c r="A212" s="363" t="s">
        <v>3643</v>
      </c>
      <c r="B212" s="357" t="s">
        <v>3642</v>
      </c>
      <c r="C212" s="364">
        <v>9</v>
      </c>
    </row>
    <row r="213" spans="1:3" ht="12">
      <c r="A213" s="363" t="s">
        <v>3645</v>
      </c>
      <c r="B213" s="357" t="s">
        <v>3644</v>
      </c>
      <c r="C213" s="364">
        <v>13</v>
      </c>
    </row>
    <row r="214" spans="1:3" ht="12">
      <c r="A214" s="363" t="s">
        <v>3647</v>
      </c>
      <c r="B214" s="357" t="s">
        <v>3646</v>
      </c>
      <c r="C214" s="364">
        <v>13</v>
      </c>
    </row>
    <row r="215" spans="1:3" ht="12">
      <c r="A215" s="363" t="s">
        <v>4839</v>
      </c>
      <c r="B215" s="357" t="s">
        <v>3648</v>
      </c>
      <c r="C215" s="364">
        <v>7</v>
      </c>
    </row>
    <row r="216" spans="1:3" ht="12">
      <c r="A216" s="363" t="s">
        <v>3650</v>
      </c>
      <c r="B216" s="357" t="s">
        <v>3649</v>
      </c>
      <c r="C216" s="364">
        <v>13</v>
      </c>
    </row>
    <row r="217" spans="1:3" ht="12">
      <c r="A217" s="363" t="s">
        <v>4840</v>
      </c>
      <c r="B217" s="357" t="s">
        <v>3651</v>
      </c>
      <c r="C217" s="364">
        <v>13</v>
      </c>
    </row>
    <row r="218" spans="1:3" ht="12">
      <c r="A218" s="363" t="s">
        <v>3653</v>
      </c>
      <c r="B218" s="357" t="s">
        <v>3652</v>
      </c>
      <c r="C218" s="364">
        <v>13</v>
      </c>
    </row>
    <row r="219" spans="1:3" ht="12">
      <c r="A219" s="363" t="s">
        <v>4841</v>
      </c>
      <c r="B219" s="357" t="s">
        <v>3654</v>
      </c>
      <c r="C219" s="364">
        <v>13</v>
      </c>
    </row>
    <row r="220" spans="1:3" ht="12">
      <c r="A220" s="363" t="s">
        <v>4842</v>
      </c>
      <c r="B220" s="357" t="s">
        <v>3655</v>
      </c>
      <c r="C220" s="364">
        <v>13</v>
      </c>
    </row>
    <row r="221" spans="1:3" ht="12">
      <c r="A221" s="363" t="s">
        <v>4843</v>
      </c>
      <c r="B221" s="357" t="s">
        <v>3656</v>
      </c>
      <c r="C221" s="364">
        <v>13</v>
      </c>
    </row>
    <row r="222" spans="1:3" ht="12">
      <c r="A222" s="363" t="s">
        <v>4844</v>
      </c>
      <c r="B222" s="357" t="s">
        <v>4845</v>
      </c>
      <c r="C222" s="364">
        <v>5</v>
      </c>
    </row>
    <row r="223" spans="1:3" ht="12">
      <c r="A223" s="363" t="s">
        <v>4846</v>
      </c>
      <c r="B223" s="357" t="s">
        <v>4847</v>
      </c>
      <c r="C223" s="364">
        <v>8</v>
      </c>
    </row>
    <row r="224" spans="1:3" ht="12">
      <c r="A224" s="363" t="s">
        <v>4848</v>
      </c>
      <c r="B224" s="357" t="s">
        <v>4849</v>
      </c>
      <c r="C224" s="364">
        <v>4</v>
      </c>
    </row>
    <row r="225" spans="1:3" ht="12">
      <c r="A225" s="363" t="s">
        <v>4850</v>
      </c>
      <c r="B225" s="357" t="s">
        <v>4851</v>
      </c>
      <c r="C225" s="364">
        <v>7</v>
      </c>
    </row>
    <row r="226" spans="1:3" ht="12">
      <c r="A226" s="363" t="s">
        <v>4852</v>
      </c>
      <c r="B226" s="357" t="s">
        <v>4853</v>
      </c>
      <c r="C226" s="364">
        <v>4</v>
      </c>
    </row>
    <row r="227" spans="1:3" ht="12">
      <c r="A227" s="363" t="s">
        <v>4854</v>
      </c>
      <c r="B227" s="357" t="s">
        <v>4855</v>
      </c>
      <c r="C227" s="364">
        <v>13</v>
      </c>
    </row>
    <row r="228" spans="1:3" ht="12">
      <c r="A228" s="363" t="s">
        <v>4856</v>
      </c>
      <c r="B228" s="357" t="s">
        <v>4857</v>
      </c>
      <c r="C228" s="364">
        <v>7</v>
      </c>
    </row>
    <row r="229" spans="1:3" ht="12">
      <c r="A229" s="363" t="s">
        <v>4858</v>
      </c>
      <c r="B229" s="357" t="s">
        <v>4859</v>
      </c>
      <c r="C229" s="364">
        <v>7</v>
      </c>
    </row>
    <row r="230" spans="1:3" ht="12">
      <c r="A230" s="363" t="s">
        <v>4860</v>
      </c>
      <c r="B230" s="357" t="s">
        <v>4861</v>
      </c>
      <c r="C230" s="364">
        <v>13</v>
      </c>
    </row>
    <row r="231" spans="1:3" ht="12">
      <c r="A231" s="363" t="s">
        <v>4862</v>
      </c>
      <c r="B231" s="357" t="s">
        <v>4863</v>
      </c>
      <c r="C231" s="364">
        <v>13</v>
      </c>
    </row>
    <row r="232" spans="1:3" ht="12">
      <c r="A232" s="363" t="s">
        <v>4864</v>
      </c>
      <c r="B232" s="357" t="s">
        <v>4865</v>
      </c>
      <c r="C232" s="364">
        <v>12</v>
      </c>
    </row>
    <row r="233" spans="1:3" ht="12">
      <c r="A233" s="363" t="s">
        <v>4273</v>
      </c>
      <c r="B233" s="357" t="s">
        <v>4866</v>
      </c>
      <c r="C233" s="364"/>
    </row>
    <row r="234" spans="1:3" ht="12">
      <c r="A234" s="363" t="s">
        <v>3658</v>
      </c>
      <c r="B234" s="357" t="s">
        <v>3657</v>
      </c>
      <c r="C234" s="364">
        <v>1</v>
      </c>
    </row>
    <row r="235" spans="1:3" ht="12">
      <c r="A235" s="363" t="s">
        <v>3660</v>
      </c>
      <c r="B235" s="357" t="s">
        <v>3659</v>
      </c>
      <c r="C235" s="364">
        <v>3</v>
      </c>
    </row>
    <row r="236" spans="1:3" ht="12">
      <c r="A236" s="363" t="s">
        <v>3662</v>
      </c>
      <c r="B236" s="357" t="s">
        <v>3661</v>
      </c>
      <c r="C236" s="364">
        <v>3</v>
      </c>
    </row>
    <row r="237" spans="1:3" ht="12">
      <c r="A237" s="363" t="s">
        <v>3664</v>
      </c>
      <c r="B237" s="357" t="s">
        <v>3663</v>
      </c>
      <c r="C237" s="364">
        <v>3</v>
      </c>
    </row>
    <row r="238" spans="1:3" ht="12">
      <c r="A238" s="363" t="s">
        <v>3666</v>
      </c>
      <c r="B238" s="357" t="s">
        <v>3665</v>
      </c>
      <c r="C238" s="364">
        <v>3</v>
      </c>
    </row>
    <row r="239" spans="1:3" ht="12">
      <c r="A239" s="363" t="s">
        <v>3668</v>
      </c>
      <c r="B239" s="357" t="s">
        <v>3667</v>
      </c>
      <c r="C239" s="364">
        <v>3</v>
      </c>
    </row>
    <row r="240" spans="1:3" ht="12">
      <c r="A240" s="363" t="s">
        <v>4867</v>
      </c>
      <c r="B240" s="357" t="s">
        <v>3669</v>
      </c>
      <c r="C240" s="364">
        <v>3</v>
      </c>
    </row>
    <row r="241" spans="1:3" ht="12">
      <c r="A241" s="363" t="s">
        <v>3671</v>
      </c>
      <c r="B241" s="357" t="s">
        <v>3670</v>
      </c>
      <c r="C241" s="364">
        <v>4</v>
      </c>
    </row>
    <row r="242" spans="1:3" ht="12">
      <c r="A242" s="363" t="s">
        <v>2437</v>
      </c>
      <c r="B242" s="357" t="s">
        <v>2436</v>
      </c>
      <c r="C242" s="364">
        <v>3</v>
      </c>
    </row>
    <row r="243" spans="1:3" ht="12">
      <c r="A243" s="363" t="s">
        <v>2439</v>
      </c>
      <c r="B243" s="357" t="s">
        <v>2438</v>
      </c>
      <c r="C243" s="364">
        <v>3</v>
      </c>
    </row>
    <row r="244" spans="1:3" ht="12">
      <c r="A244" s="363" t="s">
        <v>2441</v>
      </c>
      <c r="B244" s="357" t="s">
        <v>2440</v>
      </c>
      <c r="C244" s="364">
        <v>4</v>
      </c>
    </row>
    <row r="245" spans="1:3" ht="12">
      <c r="A245" s="363" t="s">
        <v>2443</v>
      </c>
      <c r="B245" s="357" t="s">
        <v>2442</v>
      </c>
      <c r="C245" s="364">
        <v>3</v>
      </c>
    </row>
    <row r="246" spans="1:3" ht="12">
      <c r="A246" s="363" t="s">
        <v>2445</v>
      </c>
      <c r="B246" s="357" t="s">
        <v>2444</v>
      </c>
      <c r="C246" s="364">
        <v>4</v>
      </c>
    </row>
    <row r="247" spans="1:3" ht="12">
      <c r="A247" s="363" t="s">
        <v>2447</v>
      </c>
      <c r="B247" s="357" t="s">
        <v>2446</v>
      </c>
      <c r="C247" s="364">
        <v>4</v>
      </c>
    </row>
    <row r="248" spans="1:3" ht="12">
      <c r="A248" s="363" t="s">
        <v>2449</v>
      </c>
      <c r="B248" s="357" t="s">
        <v>2448</v>
      </c>
      <c r="C248" s="364">
        <v>4</v>
      </c>
    </row>
    <row r="249" spans="1:3" ht="12">
      <c r="A249" s="363" t="s">
        <v>2451</v>
      </c>
      <c r="B249" s="357" t="s">
        <v>2450</v>
      </c>
      <c r="C249" s="364">
        <v>4</v>
      </c>
    </row>
    <row r="250" spans="1:3" ht="12">
      <c r="A250" s="363" t="s">
        <v>2453</v>
      </c>
      <c r="B250" s="357" t="s">
        <v>2452</v>
      </c>
      <c r="C250" s="364">
        <v>2</v>
      </c>
    </row>
    <row r="251" spans="1:3" ht="12">
      <c r="A251" s="363" t="s">
        <v>2483</v>
      </c>
      <c r="B251" s="357" t="s">
        <v>2454</v>
      </c>
      <c r="C251" s="364">
        <v>4</v>
      </c>
    </row>
    <row r="252" spans="1:3" ht="12">
      <c r="A252" s="363" t="s">
        <v>4868</v>
      </c>
      <c r="B252" s="357" t="s">
        <v>2484</v>
      </c>
      <c r="C252" s="364">
        <v>4</v>
      </c>
    </row>
    <row r="253" spans="1:3" ht="12">
      <c r="A253" s="363" t="s">
        <v>2486</v>
      </c>
      <c r="B253" s="357" t="s">
        <v>2485</v>
      </c>
      <c r="C253" s="364">
        <v>4</v>
      </c>
    </row>
    <row r="254" spans="1:3" ht="12">
      <c r="A254" s="363" t="s">
        <v>2488</v>
      </c>
      <c r="B254" s="357" t="s">
        <v>2487</v>
      </c>
      <c r="C254" s="364">
        <v>4</v>
      </c>
    </row>
    <row r="255" spans="1:3" ht="12">
      <c r="A255" s="363" t="s">
        <v>2490</v>
      </c>
      <c r="B255" s="357" t="s">
        <v>2489</v>
      </c>
      <c r="C255" s="364">
        <v>4</v>
      </c>
    </row>
    <row r="256" spans="1:3" ht="12">
      <c r="A256" s="363" t="s">
        <v>2492</v>
      </c>
      <c r="B256" s="357" t="s">
        <v>2491</v>
      </c>
      <c r="C256" s="364">
        <v>4</v>
      </c>
    </row>
    <row r="257" spans="1:3" ht="12">
      <c r="A257" s="363" t="s">
        <v>2494</v>
      </c>
      <c r="B257" s="357" t="s">
        <v>2493</v>
      </c>
      <c r="C257" s="364">
        <v>4</v>
      </c>
    </row>
    <row r="258" spans="1:3" ht="12">
      <c r="A258" s="363" t="s">
        <v>2496</v>
      </c>
      <c r="B258" s="357" t="s">
        <v>2495</v>
      </c>
      <c r="C258" s="364">
        <v>4</v>
      </c>
    </row>
    <row r="259" spans="1:3" ht="12">
      <c r="A259" s="363" t="s">
        <v>2498</v>
      </c>
      <c r="B259" s="357" t="s">
        <v>2497</v>
      </c>
      <c r="C259" s="364">
        <v>4</v>
      </c>
    </row>
    <row r="260" spans="1:3" ht="12">
      <c r="A260" s="363" t="s">
        <v>2500</v>
      </c>
      <c r="B260" s="357" t="s">
        <v>2499</v>
      </c>
      <c r="C260" s="364">
        <v>4</v>
      </c>
    </row>
    <row r="261" spans="1:3" ht="12">
      <c r="A261" s="363" t="s">
        <v>2502</v>
      </c>
      <c r="B261" s="357" t="s">
        <v>2501</v>
      </c>
      <c r="C261" s="364">
        <v>4</v>
      </c>
    </row>
    <row r="262" spans="1:3" ht="12">
      <c r="A262" s="363" t="s">
        <v>2504</v>
      </c>
      <c r="B262" s="357" t="s">
        <v>2503</v>
      </c>
      <c r="C262" s="364">
        <v>11</v>
      </c>
    </row>
    <row r="263" spans="1:3" ht="12">
      <c r="A263" s="363" t="s">
        <v>2506</v>
      </c>
      <c r="B263" s="357" t="s">
        <v>2505</v>
      </c>
      <c r="C263" s="364">
        <v>10</v>
      </c>
    </row>
    <row r="264" spans="1:3" ht="12">
      <c r="A264" s="363" t="s">
        <v>2508</v>
      </c>
      <c r="B264" s="357" t="s">
        <v>2507</v>
      </c>
      <c r="C264" s="364">
        <v>4</v>
      </c>
    </row>
    <row r="265" spans="1:3" ht="12">
      <c r="A265" s="363" t="s">
        <v>2510</v>
      </c>
      <c r="B265" s="357" t="s">
        <v>2509</v>
      </c>
      <c r="C265" s="364">
        <v>4</v>
      </c>
    </row>
    <row r="266" spans="1:3" ht="12">
      <c r="A266" s="363" t="s">
        <v>2512</v>
      </c>
      <c r="B266" s="357" t="s">
        <v>2511</v>
      </c>
      <c r="C266" s="364">
        <v>4</v>
      </c>
    </row>
    <row r="267" spans="1:3" ht="12">
      <c r="A267" s="363" t="s">
        <v>2514</v>
      </c>
      <c r="B267" s="357" t="s">
        <v>2513</v>
      </c>
      <c r="C267" s="364">
        <v>5</v>
      </c>
    </row>
    <row r="268" spans="1:3" ht="12">
      <c r="A268" s="363" t="s">
        <v>2516</v>
      </c>
      <c r="B268" s="357" t="s">
        <v>2515</v>
      </c>
      <c r="C268" s="364">
        <v>4</v>
      </c>
    </row>
    <row r="269" spans="1:3" ht="12">
      <c r="A269" s="363" t="s">
        <v>2518</v>
      </c>
      <c r="B269" s="357" t="s">
        <v>2517</v>
      </c>
      <c r="C269" s="364">
        <v>4</v>
      </c>
    </row>
    <row r="270" spans="1:3" ht="12">
      <c r="A270" s="363" t="s">
        <v>2520</v>
      </c>
      <c r="B270" s="357" t="s">
        <v>2519</v>
      </c>
      <c r="C270" s="364">
        <v>5</v>
      </c>
    </row>
    <row r="271" spans="1:3" ht="12">
      <c r="A271" s="363" t="s">
        <v>3219</v>
      </c>
      <c r="B271" s="357" t="s">
        <v>3218</v>
      </c>
      <c r="C271" s="364">
        <v>9</v>
      </c>
    </row>
    <row r="272" spans="1:3" ht="12">
      <c r="A272" s="363" t="s">
        <v>4869</v>
      </c>
      <c r="B272" s="357" t="s">
        <v>3220</v>
      </c>
      <c r="C272" s="364">
        <v>5</v>
      </c>
    </row>
    <row r="273" spans="1:3" ht="12">
      <c r="A273" s="363" t="s">
        <v>3222</v>
      </c>
      <c r="B273" s="357" t="s">
        <v>3221</v>
      </c>
      <c r="C273" s="364">
        <v>4</v>
      </c>
    </row>
    <row r="274" spans="1:3" ht="12">
      <c r="A274" s="363" t="s">
        <v>3224</v>
      </c>
      <c r="B274" s="357" t="s">
        <v>3223</v>
      </c>
      <c r="C274" s="364">
        <v>13</v>
      </c>
    </row>
    <row r="275" spans="1:3" ht="12">
      <c r="A275" s="363" t="s">
        <v>3226</v>
      </c>
      <c r="B275" s="357" t="s">
        <v>3225</v>
      </c>
      <c r="C275" s="364">
        <v>7</v>
      </c>
    </row>
    <row r="276" spans="1:3" ht="12">
      <c r="A276" s="363" t="s">
        <v>3228</v>
      </c>
      <c r="B276" s="357" t="s">
        <v>3227</v>
      </c>
      <c r="C276" s="364">
        <v>13</v>
      </c>
    </row>
    <row r="277" spans="1:3" ht="12">
      <c r="A277" s="363" t="s">
        <v>3230</v>
      </c>
      <c r="B277" s="357" t="s">
        <v>3229</v>
      </c>
      <c r="C277" s="364">
        <v>4</v>
      </c>
    </row>
    <row r="278" spans="1:3" ht="12">
      <c r="A278" s="363" t="s">
        <v>3248</v>
      </c>
      <c r="B278" s="357" t="s">
        <v>4870</v>
      </c>
      <c r="C278" s="364">
        <v>4</v>
      </c>
    </row>
    <row r="279" spans="1:3" ht="12">
      <c r="A279" s="363" t="s">
        <v>4871</v>
      </c>
      <c r="B279" s="357" t="s">
        <v>4872</v>
      </c>
      <c r="C279" s="364">
        <v>6</v>
      </c>
    </row>
    <row r="280" spans="1:3" ht="12">
      <c r="A280" s="363" t="s">
        <v>4873</v>
      </c>
      <c r="B280" s="357" t="s">
        <v>4874</v>
      </c>
      <c r="C280" s="364">
        <v>13</v>
      </c>
    </row>
    <row r="281" spans="1:3" ht="12">
      <c r="A281" s="363" t="s">
        <v>4875</v>
      </c>
      <c r="B281" s="357" t="s">
        <v>4876</v>
      </c>
      <c r="C281" s="364">
        <v>12</v>
      </c>
    </row>
    <row r="282" spans="1:3" ht="12">
      <c r="A282" s="363" t="s">
        <v>4273</v>
      </c>
      <c r="B282" s="357" t="s">
        <v>4866</v>
      </c>
      <c r="C282" s="364"/>
    </row>
    <row r="283" spans="1:3" ht="12">
      <c r="A283" s="363" t="s">
        <v>3232</v>
      </c>
      <c r="B283" s="357" t="s">
        <v>3231</v>
      </c>
      <c r="C283" s="364">
        <v>1</v>
      </c>
    </row>
    <row r="284" spans="1:3" ht="12">
      <c r="A284" s="363" t="s">
        <v>3234</v>
      </c>
      <c r="B284" s="357" t="s">
        <v>3233</v>
      </c>
      <c r="C284" s="364">
        <v>3</v>
      </c>
    </row>
    <row r="285" spans="1:3" ht="12">
      <c r="A285" s="363" t="s">
        <v>3236</v>
      </c>
      <c r="B285" s="357" t="s">
        <v>3235</v>
      </c>
      <c r="C285" s="364">
        <v>3</v>
      </c>
    </row>
    <row r="286" spans="1:3" ht="12">
      <c r="A286" s="363" t="s">
        <v>3238</v>
      </c>
      <c r="B286" s="357" t="s">
        <v>3237</v>
      </c>
      <c r="C286" s="364">
        <v>3</v>
      </c>
    </row>
    <row r="287" spans="1:3" ht="12">
      <c r="A287" s="363" t="s">
        <v>5655</v>
      </c>
      <c r="B287" s="357" t="s">
        <v>5654</v>
      </c>
      <c r="C287" s="364">
        <v>3</v>
      </c>
    </row>
    <row r="288" spans="1:3" ht="12">
      <c r="A288" s="363" t="s">
        <v>5657</v>
      </c>
      <c r="B288" s="357" t="s">
        <v>5656</v>
      </c>
      <c r="C288" s="364">
        <v>3</v>
      </c>
    </row>
    <row r="289" spans="1:3" ht="12">
      <c r="A289" s="363" t="s">
        <v>5659</v>
      </c>
      <c r="B289" s="357" t="s">
        <v>5658</v>
      </c>
      <c r="C289" s="364">
        <v>4</v>
      </c>
    </row>
    <row r="290" spans="1:3" ht="12">
      <c r="A290" s="363" t="s">
        <v>5661</v>
      </c>
      <c r="B290" s="357" t="s">
        <v>5660</v>
      </c>
      <c r="C290" s="364">
        <v>3</v>
      </c>
    </row>
    <row r="291" spans="1:3" ht="12">
      <c r="A291" s="363" t="s">
        <v>5663</v>
      </c>
      <c r="B291" s="357" t="s">
        <v>5662</v>
      </c>
      <c r="C291" s="364">
        <v>3</v>
      </c>
    </row>
    <row r="292" spans="1:3" ht="12">
      <c r="A292" s="363" t="s">
        <v>5665</v>
      </c>
      <c r="B292" s="357" t="s">
        <v>5664</v>
      </c>
      <c r="C292" s="364">
        <v>4</v>
      </c>
    </row>
    <row r="293" spans="1:3" ht="12">
      <c r="A293" s="363" t="s">
        <v>5667</v>
      </c>
      <c r="B293" s="357" t="s">
        <v>5666</v>
      </c>
      <c r="C293" s="364">
        <v>4</v>
      </c>
    </row>
    <row r="294" spans="1:3" ht="12">
      <c r="A294" s="363" t="s">
        <v>4877</v>
      </c>
      <c r="B294" s="357" t="s">
        <v>5668</v>
      </c>
      <c r="C294" s="364">
        <v>4</v>
      </c>
    </row>
    <row r="295" spans="1:3" ht="12">
      <c r="A295" s="363" t="s">
        <v>5670</v>
      </c>
      <c r="B295" s="357" t="s">
        <v>5669</v>
      </c>
      <c r="C295" s="364">
        <v>4</v>
      </c>
    </row>
    <row r="296" spans="1:3" ht="12">
      <c r="A296" s="363" t="s">
        <v>5672</v>
      </c>
      <c r="B296" s="357" t="s">
        <v>5671</v>
      </c>
      <c r="C296" s="364">
        <v>4</v>
      </c>
    </row>
    <row r="297" spans="1:3" ht="12">
      <c r="A297" s="363" t="s">
        <v>5674</v>
      </c>
      <c r="B297" s="357" t="s">
        <v>5673</v>
      </c>
      <c r="C297" s="364">
        <v>4</v>
      </c>
    </row>
    <row r="298" spans="1:3" ht="12">
      <c r="A298" s="363" t="s">
        <v>5676</v>
      </c>
      <c r="B298" s="357" t="s">
        <v>5675</v>
      </c>
      <c r="C298" s="364">
        <v>7</v>
      </c>
    </row>
    <row r="299" spans="1:3" ht="12">
      <c r="A299" s="363" t="s">
        <v>5678</v>
      </c>
      <c r="B299" s="357" t="s">
        <v>5677</v>
      </c>
      <c r="C299" s="364">
        <v>11</v>
      </c>
    </row>
    <row r="300" spans="1:3" ht="12">
      <c r="A300" s="363" t="s">
        <v>5680</v>
      </c>
      <c r="B300" s="357" t="s">
        <v>5679</v>
      </c>
      <c r="C300" s="364">
        <v>9</v>
      </c>
    </row>
    <row r="301" spans="1:3" ht="12">
      <c r="A301" s="363" t="s">
        <v>4878</v>
      </c>
      <c r="B301" s="357" t="s">
        <v>5681</v>
      </c>
      <c r="C301" s="364">
        <v>6</v>
      </c>
    </row>
    <row r="302" spans="1:3" ht="12">
      <c r="A302" s="363" t="s">
        <v>5683</v>
      </c>
      <c r="B302" s="357" t="s">
        <v>5682</v>
      </c>
      <c r="C302" s="364">
        <v>7</v>
      </c>
    </row>
    <row r="303" spans="1:3" ht="12">
      <c r="A303" s="363" t="s">
        <v>5685</v>
      </c>
      <c r="B303" s="357" t="s">
        <v>5684</v>
      </c>
      <c r="C303" s="364">
        <v>7</v>
      </c>
    </row>
    <row r="304" spans="1:3" ht="12">
      <c r="A304" s="363" t="s">
        <v>5687</v>
      </c>
      <c r="B304" s="357" t="s">
        <v>5686</v>
      </c>
      <c r="C304" s="364">
        <v>13</v>
      </c>
    </row>
    <row r="305" spans="1:3" ht="12">
      <c r="A305" s="363" t="s">
        <v>5689</v>
      </c>
      <c r="B305" s="357" t="s">
        <v>5688</v>
      </c>
      <c r="C305" s="364">
        <v>1</v>
      </c>
    </row>
    <row r="306" spans="1:3" ht="12">
      <c r="A306" s="363" t="s">
        <v>4879</v>
      </c>
      <c r="B306" s="357" t="s">
        <v>5690</v>
      </c>
      <c r="C306" s="364">
        <v>13</v>
      </c>
    </row>
    <row r="307" spans="1:3" ht="12">
      <c r="A307" s="363" t="s">
        <v>4880</v>
      </c>
      <c r="B307" s="357" t="s">
        <v>5691</v>
      </c>
      <c r="C307" s="364">
        <v>7</v>
      </c>
    </row>
    <row r="308" spans="1:3" ht="12">
      <c r="A308" s="363" t="s">
        <v>4881</v>
      </c>
      <c r="B308" s="357" t="s">
        <v>5692</v>
      </c>
      <c r="C308" s="364">
        <v>11</v>
      </c>
    </row>
    <row r="309" spans="1:3" ht="12">
      <c r="A309" s="363" t="s">
        <v>5694</v>
      </c>
      <c r="B309" s="357" t="s">
        <v>5693</v>
      </c>
      <c r="C309" s="364">
        <v>7</v>
      </c>
    </row>
    <row r="310" spans="1:3" ht="12">
      <c r="A310" s="363" t="s">
        <v>5696</v>
      </c>
      <c r="B310" s="357" t="s">
        <v>5695</v>
      </c>
      <c r="C310" s="364">
        <v>13</v>
      </c>
    </row>
    <row r="311" spans="1:3" ht="12">
      <c r="A311" s="363" t="s">
        <v>4882</v>
      </c>
      <c r="B311" s="357" t="s">
        <v>4883</v>
      </c>
      <c r="C311" s="364">
        <v>13</v>
      </c>
    </row>
    <row r="312" spans="1:3" ht="12">
      <c r="A312" s="363" t="s">
        <v>4884</v>
      </c>
      <c r="B312" s="357" t="s">
        <v>4885</v>
      </c>
      <c r="C312" s="364">
        <v>5</v>
      </c>
    </row>
    <row r="313" spans="1:3" ht="12">
      <c r="A313" s="363" t="s">
        <v>4886</v>
      </c>
      <c r="B313" s="357" t="s">
        <v>4887</v>
      </c>
      <c r="C313" s="364">
        <v>12</v>
      </c>
    </row>
    <row r="314" spans="1:3" ht="12">
      <c r="A314" s="363" t="s">
        <v>4273</v>
      </c>
      <c r="B314" s="357" t="s">
        <v>4866</v>
      </c>
      <c r="C314" s="364"/>
    </row>
    <row r="315" spans="1:3" ht="12">
      <c r="A315" s="363" t="s">
        <v>5698</v>
      </c>
      <c r="B315" s="357" t="s">
        <v>5697</v>
      </c>
      <c r="C315" s="364">
        <v>1</v>
      </c>
    </row>
    <row r="316" spans="1:3" ht="12">
      <c r="A316" s="363" t="s">
        <v>5700</v>
      </c>
      <c r="B316" s="357" t="s">
        <v>5699</v>
      </c>
      <c r="C316" s="364">
        <v>2</v>
      </c>
    </row>
    <row r="317" spans="1:3" ht="12">
      <c r="A317" s="363" t="s">
        <v>5702</v>
      </c>
      <c r="B317" s="357" t="s">
        <v>5701</v>
      </c>
      <c r="C317" s="364">
        <v>3</v>
      </c>
    </row>
    <row r="318" spans="1:3" ht="12">
      <c r="A318" s="363" t="s">
        <v>1607</v>
      </c>
      <c r="B318" s="357" t="s">
        <v>5703</v>
      </c>
      <c r="C318" s="364">
        <v>3</v>
      </c>
    </row>
    <row r="319" spans="1:3" ht="12">
      <c r="A319" s="363" t="s">
        <v>1609</v>
      </c>
      <c r="B319" s="357" t="s">
        <v>1608</v>
      </c>
      <c r="C319" s="364">
        <v>3</v>
      </c>
    </row>
    <row r="320" spans="1:3" ht="12">
      <c r="A320" s="363" t="s">
        <v>1611</v>
      </c>
      <c r="B320" s="357" t="s">
        <v>1610</v>
      </c>
      <c r="C320" s="364">
        <v>3</v>
      </c>
    </row>
    <row r="321" spans="1:3" ht="12">
      <c r="A321" s="363" t="s">
        <v>1613</v>
      </c>
      <c r="B321" s="357" t="s">
        <v>1612</v>
      </c>
      <c r="C321" s="364">
        <v>4</v>
      </c>
    </row>
    <row r="322" spans="1:3" ht="12">
      <c r="A322" s="363" t="s">
        <v>1615</v>
      </c>
      <c r="B322" s="357" t="s">
        <v>1614</v>
      </c>
      <c r="C322" s="364">
        <v>4</v>
      </c>
    </row>
    <row r="323" spans="1:3" ht="12">
      <c r="A323" s="363" t="s">
        <v>5342</v>
      </c>
      <c r="B323" s="357" t="s">
        <v>5341</v>
      </c>
      <c r="C323" s="364">
        <v>4</v>
      </c>
    </row>
    <row r="324" spans="1:3" ht="12">
      <c r="A324" s="363" t="s">
        <v>5344</v>
      </c>
      <c r="B324" s="357" t="s">
        <v>5343</v>
      </c>
      <c r="C324" s="364">
        <v>3</v>
      </c>
    </row>
    <row r="325" spans="1:3" ht="12">
      <c r="A325" s="363" t="s">
        <v>5346</v>
      </c>
      <c r="B325" s="357" t="s">
        <v>5345</v>
      </c>
      <c r="C325" s="364">
        <v>3</v>
      </c>
    </row>
    <row r="326" spans="1:3" ht="12">
      <c r="A326" s="363" t="s">
        <v>5767</v>
      </c>
      <c r="B326" s="357" t="s">
        <v>5347</v>
      </c>
      <c r="C326" s="364">
        <v>4</v>
      </c>
    </row>
    <row r="327" spans="1:3" ht="12">
      <c r="A327" s="363" t="s">
        <v>5349</v>
      </c>
      <c r="B327" s="357" t="s">
        <v>5348</v>
      </c>
      <c r="C327" s="364">
        <v>3</v>
      </c>
    </row>
    <row r="328" spans="1:3" ht="12">
      <c r="A328" s="363" t="s">
        <v>5351</v>
      </c>
      <c r="B328" s="357" t="s">
        <v>5350</v>
      </c>
      <c r="C328" s="364">
        <v>3</v>
      </c>
    </row>
    <row r="329" spans="1:3" ht="12">
      <c r="A329" s="363" t="s">
        <v>5353</v>
      </c>
      <c r="B329" s="357" t="s">
        <v>5352</v>
      </c>
      <c r="C329" s="364">
        <v>4</v>
      </c>
    </row>
    <row r="330" spans="1:3" ht="12">
      <c r="A330" s="363" t="s">
        <v>5355</v>
      </c>
      <c r="B330" s="357" t="s">
        <v>5354</v>
      </c>
      <c r="C330" s="364">
        <v>3</v>
      </c>
    </row>
    <row r="331" spans="1:3" ht="12">
      <c r="A331" s="363" t="s">
        <v>5357</v>
      </c>
      <c r="B331" s="357" t="s">
        <v>5356</v>
      </c>
      <c r="C331" s="364">
        <v>4</v>
      </c>
    </row>
    <row r="332" spans="1:3" ht="12">
      <c r="A332" s="363" t="s">
        <v>5359</v>
      </c>
      <c r="B332" s="357" t="s">
        <v>5358</v>
      </c>
      <c r="C332" s="364">
        <v>3</v>
      </c>
    </row>
    <row r="333" spans="1:3" ht="12">
      <c r="A333" s="363" t="s">
        <v>5361</v>
      </c>
      <c r="B333" s="357" t="s">
        <v>5360</v>
      </c>
      <c r="C333" s="364">
        <v>4</v>
      </c>
    </row>
    <row r="334" spans="1:3" ht="12">
      <c r="A334" s="363" t="s">
        <v>5363</v>
      </c>
      <c r="B334" s="357" t="s">
        <v>5362</v>
      </c>
      <c r="C334" s="364">
        <v>4</v>
      </c>
    </row>
    <row r="335" spans="1:3" ht="12">
      <c r="A335" s="363" t="s">
        <v>5365</v>
      </c>
      <c r="B335" s="357" t="s">
        <v>5364</v>
      </c>
      <c r="C335" s="364">
        <v>5</v>
      </c>
    </row>
    <row r="336" spans="1:3" ht="12">
      <c r="A336" s="363" t="s">
        <v>4888</v>
      </c>
      <c r="B336" s="357" t="s">
        <v>5366</v>
      </c>
      <c r="C336" s="364">
        <v>5</v>
      </c>
    </row>
    <row r="337" spans="1:3" ht="12">
      <c r="A337" s="363" t="s">
        <v>5368</v>
      </c>
      <c r="B337" s="357" t="s">
        <v>5367</v>
      </c>
      <c r="C337" s="364">
        <v>2</v>
      </c>
    </row>
    <row r="338" spans="1:3" ht="12">
      <c r="A338" s="363" t="s">
        <v>5370</v>
      </c>
      <c r="B338" s="357" t="s">
        <v>5369</v>
      </c>
      <c r="C338" s="364">
        <v>5</v>
      </c>
    </row>
    <row r="339" spans="1:3" ht="12">
      <c r="A339" s="363" t="s">
        <v>5372</v>
      </c>
      <c r="B339" s="357" t="s">
        <v>5371</v>
      </c>
      <c r="C339" s="364">
        <v>11</v>
      </c>
    </row>
    <row r="340" spans="1:3" ht="12">
      <c r="A340" s="363" t="s">
        <v>5374</v>
      </c>
      <c r="B340" s="357" t="s">
        <v>5373</v>
      </c>
      <c r="C340" s="364">
        <v>8</v>
      </c>
    </row>
    <row r="341" spans="1:3" ht="12">
      <c r="A341" s="363" t="s">
        <v>5376</v>
      </c>
      <c r="B341" s="357" t="s">
        <v>5375</v>
      </c>
      <c r="C341" s="364">
        <v>3</v>
      </c>
    </row>
    <row r="342" spans="1:3" ht="12">
      <c r="A342" s="363" t="s">
        <v>5378</v>
      </c>
      <c r="B342" s="357" t="s">
        <v>5377</v>
      </c>
      <c r="C342" s="364">
        <v>10</v>
      </c>
    </row>
    <row r="343" spans="1:3" ht="12">
      <c r="A343" s="363" t="s">
        <v>4889</v>
      </c>
      <c r="B343" s="357" t="s">
        <v>5379</v>
      </c>
      <c r="C343" s="364">
        <v>5</v>
      </c>
    </row>
    <row r="344" spans="1:3" ht="12">
      <c r="A344" s="363" t="s">
        <v>5381</v>
      </c>
      <c r="B344" s="357" t="s">
        <v>5380</v>
      </c>
      <c r="C344" s="364">
        <v>3</v>
      </c>
    </row>
    <row r="345" spans="1:3" ht="12">
      <c r="A345" s="363" t="s">
        <v>5383</v>
      </c>
      <c r="B345" s="357" t="s">
        <v>5382</v>
      </c>
      <c r="C345" s="364">
        <v>9</v>
      </c>
    </row>
    <row r="346" spans="1:3" ht="12">
      <c r="A346" s="363" t="s">
        <v>5385</v>
      </c>
      <c r="B346" s="357" t="s">
        <v>5384</v>
      </c>
      <c r="C346" s="364">
        <v>5</v>
      </c>
    </row>
    <row r="347" spans="1:3" ht="12">
      <c r="A347" s="363" t="s">
        <v>5387</v>
      </c>
      <c r="B347" s="357" t="s">
        <v>5386</v>
      </c>
      <c r="C347" s="364">
        <v>4</v>
      </c>
    </row>
    <row r="348" spans="1:3" ht="12">
      <c r="A348" s="363" t="s">
        <v>5389</v>
      </c>
      <c r="B348" s="357" t="s">
        <v>5388</v>
      </c>
      <c r="C348" s="364">
        <v>4</v>
      </c>
    </row>
    <row r="349" spans="1:3" ht="12">
      <c r="A349" s="363" t="s">
        <v>5391</v>
      </c>
      <c r="B349" s="357" t="s">
        <v>5390</v>
      </c>
      <c r="C349" s="364">
        <v>13</v>
      </c>
    </row>
    <row r="350" spans="1:3" ht="12">
      <c r="A350" s="363" t="s">
        <v>2409</v>
      </c>
      <c r="B350" s="357" t="s">
        <v>2408</v>
      </c>
      <c r="C350" s="364">
        <v>2</v>
      </c>
    </row>
    <row r="351" spans="1:3" ht="12">
      <c r="A351" s="363" t="s">
        <v>2411</v>
      </c>
      <c r="B351" s="357" t="s">
        <v>2410</v>
      </c>
      <c r="C351" s="364">
        <v>5</v>
      </c>
    </row>
    <row r="352" spans="1:3" ht="12">
      <c r="A352" s="363" t="s">
        <v>2413</v>
      </c>
      <c r="B352" s="357" t="s">
        <v>2412</v>
      </c>
      <c r="C352" s="364">
        <v>13</v>
      </c>
    </row>
    <row r="353" spans="1:3" ht="12">
      <c r="A353" s="363" t="s">
        <v>4890</v>
      </c>
      <c r="B353" s="357" t="s">
        <v>2414</v>
      </c>
      <c r="C353" s="364">
        <v>13</v>
      </c>
    </row>
    <row r="354" spans="1:3" ht="12">
      <c r="A354" s="363" t="s">
        <v>2416</v>
      </c>
      <c r="B354" s="357" t="s">
        <v>2415</v>
      </c>
      <c r="C354" s="364">
        <v>13</v>
      </c>
    </row>
    <row r="355" spans="1:3" ht="12">
      <c r="A355" s="363" t="s">
        <v>2418</v>
      </c>
      <c r="B355" s="357" t="s">
        <v>2417</v>
      </c>
      <c r="C355" s="364">
        <v>13</v>
      </c>
    </row>
    <row r="356" spans="1:3" ht="12">
      <c r="A356" s="363" t="s">
        <v>2420</v>
      </c>
      <c r="B356" s="357" t="s">
        <v>2419</v>
      </c>
      <c r="C356" s="364">
        <v>5</v>
      </c>
    </row>
    <row r="357" spans="1:3" ht="12">
      <c r="A357" s="363" t="s">
        <v>2422</v>
      </c>
      <c r="B357" s="357" t="s">
        <v>2421</v>
      </c>
      <c r="C357" s="364">
        <v>5</v>
      </c>
    </row>
    <row r="358" spans="1:3" ht="12">
      <c r="A358" s="363" t="s">
        <v>4891</v>
      </c>
      <c r="B358" s="357" t="s">
        <v>4892</v>
      </c>
      <c r="C358" s="364">
        <v>7</v>
      </c>
    </row>
    <row r="359" spans="1:3" ht="12">
      <c r="A359" s="363" t="s">
        <v>4273</v>
      </c>
      <c r="B359" s="357" t="s">
        <v>4866</v>
      </c>
      <c r="C359" s="364"/>
    </row>
    <row r="360" spans="1:3" ht="12">
      <c r="A360" s="363" t="s">
        <v>2424</v>
      </c>
      <c r="B360" s="357" t="s">
        <v>2423</v>
      </c>
      <c r="C360" s="364">
        <v>1</v>
      </c>
    </row>
    <row r="361" spans="1:3" ht="12">
      <c r="A361" s="363" t="s">
        <v>2426</v>
      </c>
      <c r="B361" s="357" t="s">
        <v>2425</v>
      </c>
      <c r="C361" s="364">
        <v>1</v>
      </c>
    </row>
    <row r="362" spans="1:3" ht="12">
      <c r="A362" s="363" t="s">
        <v>2428</v>
      </c>
      <c r="B362" s="357" t="s">
        <v>2427</v>
      </c>
      <c r="C362" s="364">
        <v>2</v>
      </c>
    </row>
    <row r="363" spans="1:3" ht="12">
      <c r="A363" s="363" t="s">
        <v>2430</v>
      </c>
      <c r="B363" s="357" t="s">
        <v>2429</v>
      </c>
      <c r="C363" s="364">
        <v>3</v>
      </c>
    </row>
    <row r="364" spans="1:3" ht="12">
      <c r="A364" s="363" t="s">
        <v>2432</v>
      </c>
      <c r="B364" s="357" t="s">
        <v>2431</v>
      </c>
      <c r="C364" s="364">
        <v>3</v>
      </c>
    </row>
    <row r="365" spans="1:3" ht="12">
      <c r="A365" s="363" t="s">
        <v>2359</v>
      </c>
      <c r="B365" s="357" t="s">
        <v>2358</v>
      </c>
      <c r="C365" s="364">
        <v>3</v>
      </c>
    </row>
    <row r="366" spans="1:3" ht="12">
      <c r="A366" s="363" t="s">
        <v>2361</v>
      </c>
      <c r="B366" s="357" t="s">
        <v>2360</v>
      </c>
      <c r="C366" s="364">
        <v>3</v>
      </c>
    </row>
    <row r="367" spans="1:3" ht="12">
      <c r="A367" s="363" t="s">
        <v>2363</v>
      </c>
      <c r="B367" s="357" t="s">
        <v>2362</v>
      </c>
      <c r="C367" s="364">
        <v>3</v>
      </c>
    </row>
    <row r="368" spans="1:3" ht="12">
      <c r="A368" s="363" t="s">
        <v>2365</v>
      </c>
      <c r="B368" s="357" t="s">
        <v>2364</v>
      </c>
      <c r="C368" s="364">
        <v>3</v>
      </c>
    </row>
    <row r="369" spans="1:3" ht="12">
      <c r="A369" s="363" t="s">
        <v>2367</v>
      </c>
      <c r="B369" s="357" t="s">
        <v>2366</v>
      </c>
      <c r="C369" s="364">
        <v>3</v>
      </c>
    </row>
    <row r="370" spans="1:3" ht="12">
      <c r="A370" s="363" t="s">
        <v>2369</v>
      </c>
      <c r="B370" s="357" t="s">
        <v>2368</v>
      </c>
      <c r="C370" s="364">
        <v>3</v>
      </c>
    </row>
    <row r="371" spans="1:3" ht="12">
      <c r="A371" s="363" t="s">
        <v>2371</v>
      </c>
      <c r="B371" s="357" t="s">
        <v>2370</v>
      </c>
      <c r="C371" s="364">
        <v>3</v>
      </c>
    </row>
    <row r="372" spans="1:3" ht="12">
      <c r="A372" s="363" t="s">
        <v>2373</v>
      </c>
      <c r="B372" s="357" t="s">
        <v>2372</v>
      </c>
      <c r="C372" s="364">
        <v>4</v>
      </c>
    </row>
    <row r="373" spans="1:3" ht="12">
      <c r="A373" s="363" t="s">
        <v>2375</v>
      </c>
      <c r="B373" s="357" t="s">
        <v>2374</v>
      </c>
      <c r="C373" s="364">
        <v>4</v>
      </c>
    </row>
    <row r="374" spans="1:3" ht="12">
      <c r="A374" s="363" t="s">
        <v>2377</v>
      </c>
      <c r="B374" s="357" t="s">
        <v>2376</v>
      </c>
      <c r="C374" s="364">
        <v>4</v>
      </c>
    </row>
    <row r="375" spans="1:3" ht="12">
      <c r="A375" s="363" t="s">
        <v>2379</v>
      </c>
      <c r="B375" s="357" t="s">
        <v>2378</v>
      </c>
      <c r="C375" s="364">
        <v>4</v>
      </c>
    </row>
    <row r="376" spans="1:3" ht="12">
      <c r="A376" s="363" t="s">
        <v>2381</v>
      </c>
      <c r="B376" s="357" t="s">
        <v>2380</v>
      </c>
      <c r="C376" s="364">
        <v>3</v>
      </c>
    </row>
    <row r="377" spans="1:3" ht="12">
      <c r="A377" s="363" t="s">
        <v>2383</v>
      </c>
      <c r="B377" s="357" t="s">
        <v>2382</v>
      </c>
      <c r="C377" s="364">
        <v>3</v>
      </c>
    </row>
    <row r="378" spans="1:3" ht="12">
      <c r="A378" s="363" t="s">
        <v>4893</v>
      </c>
      <c r="B378" s="357" t="s">
        <v>4894</v>
      </c>
      <c r="C378" s="364">
        <v>3</v>
      </c>
    </row>
    <row r="379" spans="1:3" ht="12">
      <c r="A379" s="363" t="s">
        <v>2385</v>
      </c>
      <c r="B379" s="357" t="s">
        <v>2384</v>
      </c>
      <c r="C379" s="364">
        <v>3</v>
      </c>
    </row>
    <row r="380" spans="1:3" ht="12">
      <c r="A380" s="363" t="s">
        <v>2387</v>
      </c>
      <c r="B380" s="357" t="s">
        <v>2386</v>
      </c>
      <c r="C380" s="364">
        <v>7</v>
      </c>
    </row>
    <row r="381" spans="1:3" ht="12">
      <c r="A381" s="363" t="s">
        <v>2389</v>
      </c>
      <c r="B381" s="357" t="s">
        <v>2388</v>
      </c>
      <c r="C381" s="364">
        <v>4</v>
      </c>
    </row>
    <row r="382" spans="1:3" ht="12">
      <c r="A382" s="363" t="s">
        <v>2391</v>
      </c>
      <c r="B382" s="357" t="s">
        <v>2390</v>
      </c>
      <c r="C382" s="364">
        <v>11</v>
      </c>
    </row>
    <row r="383" spans="1:3" ht="12">
      <c r="A383" s="363" t="s">
        <v>2393</v>
      </c>
      <c r="B383" s="357" t="s">
        <v>2392</v>
      </c>
      <c r="C383" s="364">
        <v>3</v>
      </c>
    </row>
    <row r="384" spans="1:3" ht="12">
      <c r="A384" s="363" t="s">
        <v>2395</v>
      </c>
      <c r="B384" s="357" t="s">
        <v>2394</v>
      </c>
      <c r="C384" s="364">
        <v>3</v>
      </c>
    </row>
    <row r="385" spans="1:3" ht="12">
      <c r="A385" s="363" t="s">
        <v>2397</v>
      </c>
      <c r="B385" s="357" t="s">
        <v>2396</v>
      </c>
      <c r="C385" s="364">
        <v>3</v>
      </c>
    </row>
    <row r="386" spans="1:3" ht="12">
      <c r="A386" s="363" t="s">
        <v>4895</v>
      </c>
      <c r="B386" s="357" t="s">
        <v>2398</v>
      </c>
      <c r="C386" s="364">
        <v>9</v>
      </c>
    </row>
    <row r="387" spans="1:3" ht="12">
      <c r="A387" s="363" t="s">
        <v>6010</v>
      </c>
      <c r="B387" s="357" t="s">
        <v>2399</v>
      </c>
      <c r="C387" s="364">
        <v>5</v>
      </c>
    </row>
    <row r="388" spans="1:3" ht="12">
      <c r="A388" s="363" t="s">
        <v>4896</v>
      </c>
      <c r="B388" s="357" t="s">
        <v>6011</v>
      </c>
      <c r="C388" s="364">
        <v>4</v>
      </c>
    </row>
    <row r="389" spans="1:3" ht="12">
      <c r="A389" s="363" t="s">
        <v>6013</v>
      </c>
      <c r="B389" s="357" t="s">
        <v>6012</v>
      </c>
      <c r="C389" s="364">
        <v>8</v>
      </c>
    </row>
    <row r="390" spans="1:3" ht="12">
      <c r="A390" s="363" t="s">
        <v>4897</v>
      </c>
      <c r="B390" s="357" t="s">
        <v>5613</v>
      </c>
      <c r="C390" s="364">
        <v>7</v>
      </c>
    </row>
    <row r="391" spans="1:3" ht="12">
      <c r="A391" s="363" t="s">
        <v>5615</v>
      </c>
      <c r="B391" s="357" t="s">
        <v>5614</v>
      </c>
      <c r="C391" s="364">
        <v>13</v>
      </c>
    </row>
    <row r="392" spans="1:3" ht="12">
      <c r="A392" s="363" t="s">
        <v>5617</v>
      </c>
      <c r="B392" s="357" t="s">
        <v>5616</v>
      </c>
      <c r="C392" s="364">
        <v>13</v>
      </c>
    </row>
    <row r="393" spans="1:3" ht="12">
      <c r="A393" s="363" t="s">
        <v>5619</v>
      </c>
      <c r="B393" s="357" t="s">
        <v>5618</v>
      </c>
      <c r="C393" s="364">
        <v>5</v>
      </c>
    </row>
    <row r="394" spans="1:3" ht="12">
      <c r="A394" s="363" t="s">
        <v>5621</v>
      </c>
      <c r="B394" s="357" t="s">
        <v>5620</v>
      </c>
      <c r="C394" s="364">
        <v>7</v>
      </c>
    </row>
    <row r="395" spans="1:3" ht="12">
      <c r="A395" s="363" t="s">
        <v>4898</v>
      </c>
      <c r="B395" s="357" t="s">
        <v>4899</v>
      </c>
      <c r="C395" s="364">
        <v>13</v>
      </c>
    </row>
    <row r="396" spans="1:3" ht="12">
      <c r="A396" s="363" t="s">
        <v>5623</v>
      </c>
      <c r="B396" s="357" t="s">
        <v>5622</v>
      </c>
      <c r="C396" s="364">
        <v>13</v>
      </c>
    </row>
    <row r="397" spans="1:3" ht="12">
      <c r="A397" s="363" t="s">
        <v>5625</v>
      </c>
      <c r="B397" s="357" t="s">
        <v>5624</v>
      </c>
      <c r="C397" s="364">
        <v>13</v>
      </c>
    </row>
    <row r="398" spans="1:3" ht="12">
      <c r="A398" s="363" t="s">
        <v>4900</v>
      </c>
      <c r="B398" s="357" t="s">
        <v>4901</v>
      </c>
      <c r="C398" s="364">
        <v>13</v>
      </c>
    </row>
    <row r="399" spans="1:3" ht="12">
      <c r="A399" s="363" t="s">
        <v>5627</v>
      </c>
      <c r="B399" s="357" t="s">
        <v>5626</v>
      </c>
      <c r="C399" s="364">
        <v>7</v>
      </c>
    </row>
    <row r="400" spans="1:3" ht="12">
      <c r="A400" s="363" t="s">
        <v>5629</v>
      </c>
      <c r="B400" s="357" t="s">
        <v>5628</v>
      </c>
      <c r="C400" s="364">
        <v>13</v>
      </c>
    </row>
    <row r="401" spans="1:3" ht="12">
      <c r="A401" s="363" t="s">
        <v>5631</v>
      </c>
      <c r="B401" s="357" t="s">
        <v>5630</v>
      </c>
      <c r="C401" s="364">
        <v>13</v>
      </c>
    </row>
    <row r="402" spans="1:3" ht="12">
      <c r="A402" s="363" t="s">
        <v>5633</v>
      </c>
      <c r="B402" s="357" t="s">
        <v>5632</v>
      </c>
      <c r="C402" s="364">
        <v>8</v>
      </c>
    </row>
    <row r="403" spans="1:3" ht="12">
      <c r="A403" s="363" t="s">
        <v>5635</v>
      </c>
      <c r="B403" s="357" t="s">
        <v>5634</v>
      </c>
      <c r="C403" s="364">
        <v>6</v>
      </c>
    </row>
    <row r="404" spans="1:3" ht="12">
      <c r="A404" s="363" t="s">
        <v>5637</v>
      </c>
      <c r="B404" s="357" t="s">
        <v>5636</v>
      </c>
      <c r="C404" s="364">
        <v>7</v>
      </c>
    </row>
    <row r="405" spans="1:3" ht="12">
      <c r="A405" s="363" t="s">
        <v>5639</v>
      </c>
      <c r="B405" s="357" t="s">
        <v>5638</v>
      </c>
      <c r="C405" s="364">
        <v>10</v>
      </c>
    </row>
    <row r="406" spans="1:3" ht="12">
      <c r="A406" s="363" t="s">
        <v>5641</v>
      </c>
      <c r="B406" s="357" t="s">
        <v>5640</v>
      </c>
      <c r="C406" s="364">
        <v>8</v>
      </c>
    </row>
    <row r="407" spans="1:3" ht="12">
      <c r="A407" s="363" t="s">
        <v>4902</v>
      </c>
      <c r="B407" s="357" t="s">
        <v>4903</v>
      </c>
      <c r="C407" s="364">
        <v>4</v>
      </c>
    </row>
    <row r="408" spans="1:3" ht="12">
      <c r="A408" s="363" t="s">
        <v>4904</v>
      </c>
      <c r="B408" s="357" t="s">
        <v>4905</v>
      </c>
      <c r="C408" s="364">
        <v>13</v>
      </c>
    </row>
    <row r="409" spans="1:3" ht="12">
      <c r="A409" s="363" t="s">
        <v>4906</v>
      </c>
      <c r="B409" s="357" t="s">
        <v>4907</v>
      </c>
      <c r="C409" s="364">
        <v>6</v>
      </c>
    </row>
    <row r="410" spans="1:3" ht="12">
      <c r="A410" s="363" t="s">
        <v>4273</v>
      </c>
      <c r="B410" s="357" t="s">
        <v>4866</v>
      </c>
      <c r="C410" s="364"/>
    </row>
    <row r="411" spans="1:3" ht="12">
      <c r="A411" s="363" t="s">
        <v>4908</v>
      </c>
      <c r="B411" s="357" t="s">
        <v>5642</v>
      </c>
      <c r="C411" s="364">
        <v>1</v>
      </c>
    </row>
    <row r="412" spans="1:3" ht="12">
      <c r="A412" s="363" t="s">
        <v>5644</v>
      </c>
      <c r="B412" s="357" t="s">
        <v>5643</v>
      </c>
      <c r="C412" s="364">
        <v>2</v>
      </c>
    </row>
    <row r="413" spans="1:3" ht="12">
      <c r="A413" s="363" t="s">
        <v>5646</v>
      </c>
      <c r="B413" s="357" t="s">
        <v>5645</v>
      </c>
      <c r="C413" s="364">
        <v>3</v>
      </c>
    </row>
    <row r="414" spans="1:3" ht="12">
      <c r="A414" s="363" t="s">
        <v>5502</v>
      </c>
      <c r="B414" s="357" t="s">
        <v>5647</v>
      </c>
      <c r="C414" s="364">
        <v>3</v>
      </c>
    </row>
    <row r="415" spans="1:3" ht="12">
      <c r="A415" s="363" t="s">
        <v>5504</v>
      </c>
      <c r="B415" s="357" t="s">
        <v>5503</v>
      </c>
      <c r="C415" s="364">
        <v>3</v>
      </c>
    </row>
    <row r="416" spans="1:3" ht="12">
      <c r="A416" s="363" t="s">
        <v>5506</v>
      </c>
      <c r="B416" s="357" t="s">
        <v>5505</v>
      </c>
      <c r="C416" s="364">
        <v>3</v>
      </c>
    </row>
    <row r="417" spans="1:3" ht="12">
      <c r="A417" s="363" t="s">
        <v>5508</v>
      </c>
      <c r="B417" s="357" t="s">
        <v>5507</v>
      </c>
      <c r="C417" s="364">
        <v>3</v>
      </c>
    </row>
    <row r="418" spans="1:3" ht="12">
      <c r="A418" s="363" t="s">
        <v>5510</v>
      </c>
      <c r="B418" s="357" t="s">
        <v>5509</v>
      </c>
      <c r="C418" s="364">
        <v>3</v>
      </c>
    </row>
    <row r="419" spans="1:3" ht="12">
      <c r="A419" s="363" t="s">
        <v>5512</v>
      </c>
      <c r="B419" s="357" t="s">
        <v>5511</v>
      </c>
      <c r="C419" s="364">
        <v>3</v>
      </c>
    </row>
    <row r="420" spans="1:3" ht="12">
      <c r="A420" s="363" t="s">
        <v>5514</v>
      </c>
      <c r="B420" s="357" t="s">
        <v>5513</v>
      </c>
      <c r="C420" s="364">
        <v>3</v>
      </c>
    </row>
    <row r="421" spans="1:3" ht="12">
      <c r="A421" s="363" t="s">
        <v>5516</v>
      </c>
      <c r="B421" s="357" t="s">
        <v>5515</v>
      </c>
      <c r="C421" s="364">
        <v>3</v>
      </c>
    </row>
    <row r="422" spans="1:3" ht="12">
      <c r="A422" s="363" t="s">
        <v>5518</v>
      </c>
      <c r="B422" s="357" t="s">
        <v>5517</v>
      </c>
      <c r="C422" s="364">
        <v>3</v>
      </c>
    </row>
    <row r="423" spans="1:3" ht="12">
      <c r="A423" s="363" t="s">
        <v>5520</v>
      </c>
      <c r="B423" s="357" t="s">
        <v>5519</v>
      </c>
      <c r="C423" s="364">
        <v>4</v>
      </c>
    </row>
    <row r="424" spans="1:3" ht="12">
      <c r="A424" s="363" t="s">
        <v>5522</v>
      </c>
      <c r="B424" s="357" t="s">
        <v>5521</v>
      </c>
      <c r="C424" s="364">
        <v>4</v>
      </c>
    </row>
    <row r="425" spans="1:3" ht="12">
      <c r="A425" s="363" t="s">
        <v>5524</v>
      </c>
      <c r="B425" s="357" t="s">
        <v>5523</v>
      </c>
      <c r="C425" s="364">
        <v>4</v>
      </c>
    </row>
    <row r="426" spans="1:3" ht="12">
      <c r="A426" s="363" t="s">
        <v>5526</v>
      </c>
      <c r="B426" s="357" t="s">
        <v>5525</v>
      </c>
      <c r="C426" s="364">
        <v>4</v>
      </c>
    </row>
    <row r="427" spans="1:3" ht="12">
      <c r="A427" s="363" t="s">
        <v>5528</v>
      </c>
      <c r="B427" s="357" t="s">
        <v>5527</v>
      </c>
      <c r="C427" s="364">
        <v>4</v>
      </c>
    </row>
    <row r="428" spans="1:3" ht="12">
      <c r="A428" s="363" t="s">
        <v>5530</v>
      </c>
      <c r="B428" s="357" t="s">
        <v>5529</v>
      </c>
      <c r="C428" s="364">
        <v>4</v>
      </c>
    </row>
    <row r="429" spans="1:3" ht="12">
      <c r="A429" s="363" t="s">
        <v>5532</v>
      </c>
      <c r="B429" s="357" t="s">
        <v>5531</v>
      </c>
      <c r="C429" s="364">
        <v>4</v>
      </c>
    </row>
    <row r="430" spans="1:3" ht="12">
      <c r="A430" s="363" t="s">
        <v>5534</v>
      </c>
      <c r="B430" s="357" t="s">
        <v>5533</v>
      </c>
      <c r="C430" s="364">
        <v>4</v>
      </c>
    </row>
    <row r="431" spans="1:3" ht="12">
      <c r="A431" s="363" t="s">
        <v>5536</v>
      </c>
      <c r="B431" s="357" t="s">
        <v>5535</v>
      </c>
      <c r="C431" s="364">
        <v>5</v>
      </c>
    </row>
    <row r="432" spans="1:3" ht="12">
      <c r="A432" s="363" t="s">
        <v>5538</v>
      </c>
      <c r="B432" s="357" t="s">
        <v>5537</v>
      </c>
      <c r="C432" s="364">
        <v>4</v>
      </c>
    </row>
    <row r="433" spans="1:3" ht="12">
      <c r="A433" s="363" t="s">
        <v>5540</v>
      </c>
      <c r="B433" s="357" t="s">
        <v>5539</v>
      </c>
      <c r="C433" s="364">
        <v>4</v>
      </c>
    </row>
    <row r="434" spans="1:3" ht="12">
      <c r="A434" s="363" t="s">
        <v>5542</v>
      </c>
      <c r="B434" s="357" t="s">
        <v>5541</v>
      </c>
      <c r="C434" s="364">
        <v>3</v>
      </c>
    </row>
    <row r="435" spans="1:3" ht="12">
      <c r="A435" s="363" t="s">
        <v>5544</v>
      </c>
      <c r="B435" s="357" t="s">
        <v>5543</v>
      </c>
      <c r="C435" s="364">
        <v>4</v>
      </c>
    </row>
    <row r="436" spans="1:3" ht="12">
      <c r="A436" s="363" t="s">
        <v>4909</v>
      </c>
      <c r="B436" s="357" t="s">
        <v>5545</v>
      </c>
      <c r="C436" s="364">
        <v>4</v>
      </c>
    </row>
    <row r="437" spans="1:3" ht="12">
      <c r="A437" s="363" t="s">
        <v>5547</v>
      </c>
      <c r="B437" s="357" t="s">
        <v>5546</v>
      </c>
      <c r="C437" s="364">
        <v>4</v>
      </c>
    </row>
    <row r="438" spans="1:3" ht="12">
      <c r="A438" s="363" t="s">
        <v>5549</v>
      </c>
      <c r="B438" s="357" t="s">
        <v>5548</v>
      </c>
      <c r="C438" s="364">
        <v>4</v>
      </c>
    </row>
    <row r="439" spans="1:3" ht="12">
      <c r="A439" s="363" t="s">
        <v>5551</v>
      </c>
      <c r="B439" s="357" t="s">
        <v>5550</v>
      </c>
      <c r="C439" s="364">
        <v>3</v>
      </c>
    </row>
    <row r="440" spans="1:3" ht="12">
      <c r="A440" s="363" t="s">
        <v>5553</v>
      </c>
      <c r="B440" s="357" t="s">
        <v>5552</v>
      </c>
      <c r="C440" s="364">
        <v>3</v>
      </c>
    </row>
    <row r="441" spans="1:3" ht="12">
      <c r="A441" s="363" t="s">
        <v>5555</v>
      </c>
      <c r="B441" s="357" t="s">
        <v>5554</v>
      </c>
      <c r="C441" s="364">
        <v>4</v>
      </c>
    </row>
    <row r="442" spans="1:3" ht="12">
      <c r="A442" s="363" t="s">
        <v>4910</v>
      </c>
      <c r="B442" s="357" t="s">
        <v>5556</v>
      </c>
      <c r="C442" s="364">
        <v>4</v>
      </c>
    </row>
    <row r="443" spans="1:3" ht="12">
      <c r="A443" s="363" t="s">
        <v>4911</v>
      </c>
      <c r="B443" s="357" t="s">
        <v>5557</v>
      </c>
      <c r="C443" s="364">
        <v>10</v>
      </c>
    </row>
    <row r="444" spans="1:3" ht="12">
      <c r="A444" s="363" t="s">
        <v>5559</v>
      </c>
      <c r="B444" s="357" t="s">
        <v>5558</v>
      </c>
      <c r="C444" s="364">
        <v>4</v>
      </c>
    </row>
    <row r="445" spans="1:3" ht="12">
      <c r="A445" s="363" t="s">
        <v>5561</v>
      </c>
      <c r="B445" s="357" t="s">
        <v>5560</v>
      </c>
      <c r="C445" s="364">
        <v>4</v>
      </c>
    </row>
    <row r="446" spans="1:3" ht="12">
      <c r="A446" s="363" t="s">
        <v>5563</v>
      </c>
      <c r="B446" s="357" t="s">
        <v>5562</v>
      </c>
      <c r="C446" s="364">
        <v>4</v>
      </c>
    </row>
    <row r="447" spans="1:3" ht="12">
      <c r="A447" s="363" t="s">
        <v>5565</v>
      </c>
      <c r="B447" s="357" t="s">
        <v>5564</v>
      </c>
      <c r="C447" s="364">
        <v>4</v>
      </c>
    </row>
    <row r="448" spans="1:3" ht="12">
      <c r="A448" s="363" t="s">
        <v>5567</v>
      </c>
      <c r="B448" s="357" t="s">
        <v>5566</v>
      </c>
      <c r="C448" s="364">
        <v>4</v>
      </c>
    </row>
    <row r="449" spans="1:3" ht="12">
      <c r="A449" s="363" t="s">
        <v>5569</v>
      </c>
      <c r="B449" s="357" t="s">
        <v>5568</v>
      </c>
      <c r="C449" s="364">
        <v>4</v>
      </c>
    </row>
    <row r="450" spans="1:3" ht="12">
      <c r="A450" s="363" t="s">
        <v>5571</v>
      </c>
      <c r="B450" s="357" t="s">
        <v>5570</v>
      </c>
      <c r="C450" s="364">
        <v>5</v>
      </c>
    </row>
    <row r="451" spans="1:3" ht="12">
      <c r="A451" s="363" t="s">
        <v>5573</v>
      </c>
      <c r="B451" s="357" t="s">
        <v>5572</v>
      </c>
      <c r="C451" s="364">
        <v>5</v>
      </c>
    </row>
    <row r="452" spans="1:3" ht="12">
      <c r="A452" s="363" t="s">
        <v>4912</v>
      </c>
      <c r="B452" s="357" t="s">
        <v>5574</v>
      </c>
      <c r="C452" s="364">
        <v>11</v>
      </c>
    </row>
    <row r="453" spans="1:3" ht="12">
      <c r="A453" s="363" t="s">
        <v>4913</v>
      </c>
      <c r="B453" s="357" t="s">
        <v>5575</v>
      </c>
      <c r="C453" s="364">
        <v>5</v>
      </c>
    </row>
    <row r="454" spans="1:3" ht="12">
      <c r="A454" s="363" t="s">
        <v>1049</v>
      </c>
      <c r="B454" s="357" t="s">
        <v>1048</v>
      </c>
      <c r="C454" s="364">
        <v>4</v>
      </c>
    </row>
    <row r="455" spans="1:3" ht="12">
      <c r="A455" s="363" t="s">
        <v>1051</v>
      </c>
      <c r="B455" s="357" t="s">
        <v>1050</v>
      </c>
      <c r="C455" s="364">
        <v>9</v>
      </c>
    </row>
    <row r="456" spans="1:3" ht="12">
      <c r="A456" s="363" t="s">
        <v>1053</v>
      </c>
      <c r="B456" s="357" t="s">
        <v>1052</v>
      </c>
      <c r="C456" s="364">
        <v>7</v>
      </c>
    </row>
    <row r="457" spans="1:3" ht="24">
      <c r="A457" s="363" t="s">
        <v>4914</v>
      </c>
      <c r="B457" s="357" t="s">
        <v>1054</v>
      </c>
      <c r="C457" s="364">
        <v>5</v>
      </c>
    </row>
    <row r="458" spans="1:3" ht="12">
      <c r="A458" s="363" t="s">
        <v>1056</v>
      </c>
      <c r="B458" s="357" t="s">
        <v>1055</v>
      </c>
      <c r="C458" s="364">
        <v>13</v>
      </c>
    </row>
    <row r="459" spans="1:3" ht="12">
      <c r="A459" s="363" t="s">
        <v>1058</v>
      </c>
      <c r="B459" s="357" t="s">
        <v>1057</v>
      </c>
      <c r="C459" s="364">
        <v>7</v>
      </c>
    </row>
    <row r="460" spans="1:3" ht="12">
      <c r="A460" s="363" t="s">
        <v>4915</v>
      </c>
      <c r="B460" s="357" t="s">
        <v>1059</v>
      </c>
      <c r="C460" s="364">
        <v>13</v>
      </c>
    </row>
    <row r="461" spans="1:3" ht="12">
      <c r="A461" s="363" t="s">
        <v>1061</v>
      </c>
      <c r="B461" s="357" t="s">
        <v>1060</v>
      </c>
      <c r="C461" s="364">
        <v>13</v>
      </c>
    </row>
    <row r="462" spans="1:3" ht="12">
      <c r="A462" s="363" t="s">
        <v>4916</v>
      </c>
      <c r="B462" s="357" t="s">
        <v>1062</v>
      </c>
      <c r="C462" s="364">
        <v>8</v>
      </c>
    </row>
    <row r="463" spans="1:3" ht="12">
      <c r="A463" s="363" t="s">
        <v>4917</v>
      </c>
      <c r="B463" s="357" t="s">
        <v>4918</v>
      </c>
      <c r="C463" s="364">
        <v>13</v>
      </c>
    </row>
    <row r="464" spans="1:3" ht="12">
      <c r="A464" s="363" t="s">
        <v>4919</v>
      </c>
      <c r="B464" s="357" t="s">
        <v>4920</v>
      </c>
      <c r="C464" s="364">
        <v>13</v>
      </c>
    </row>
    <row r="465" spans="1:3" ht="12">
      <c r="A465" s="363" t="s">
        <v>4921</v>
      </c>
      <c r="B465" s="357" t="s">
        <v>4922</v>
      </c>
      <c r="C465" s="364">
        <v>12</v>
      </c>
    </row>
    <row r="466" spans="1:3" ht="12">
      <c r="A466" s="363" t="s">
        <v>4923</v>
      </c>
      <c r="B466" s="357" t="s">
        <v>4924</v>
      </c>
      <c r="C466" s="364">
        <v>13</v>
      </c>
    </row>
    <row r="467" spans="1:3" ht="12">
      <c r="A467" s="363" t="s">
        <v>4925</v>
      </c>
      <c r="B467" s="357" t="s">
        <v>4926</v>
      </c>
      <c r="C467" s="364">
        <v>6</v>
      </c>
    </row>
    <row r="468" spans="1:3" ht="12">
      <c r="A468" s="363" t="s">
        <v>4273</v>
      </c>
      <c r="B468" s="357" t="s">
        <v>4866</v>
      </c>
      <c r="C468" s="364"/>
    </row>
    <row r="469" spans="1:3" ht="12">
      <c r="A469" s="363" t="s">
        <v>1064</v>
      </c>
      <c r="B469" s="357" t="s">
        <v>1063</v>
      </c>
      <c r="C469" s="364">
        <v>1</v>
      </c>
    </row>
    <row r="470" spans="1:3" ht="12">
      <c r="A470" s="363" t="s">
        <v>1066</v>
      </c>
      <c r="B470" s="357" t="s">
        <v>1065</v>
      </c>
      <c r="C470" s="364">
        <v>2</v>
      </c>
    </row>
    <row r="471" spans="1:3" ht="12">
      <c r="A471" s="363" t="s">
        <v>1068</v>
      </c>
      <c r="B471" s="357" t="s">
        <v>1067</v>
      </c>
      <c r="C471" s="364">
        <v>3</v>
      </c>
    </row>
    <row r="472" spans="1:3" ht="12">
      <c r="A472" s="363" t="s">
        <v>1070</v>
      </c>
      <c r="B472" s="357" t="s">
        <v>1069</v>
      </c>
      <c r="C472" s="364">
        <v>3</v>
      </c>
    </row>
    <row r="473" spans="1:3" ht="12">
      <c r="A473" s="363" t="s">
        <v>1072</v>
      </c>
      <c r="B473" s="357" t="s">
        <v>1071</v>
      </c>
      <c r="C473" s="364">
        <v>3</v>
      </c>
    </row>
    <row r="474" spans="1:3" ht="12">
      <c r="A474" s="363" t="s">
        <v>1074</v>
      </c>
      <c r="B474" s="357" t="s">
        <v>1073</v>
      </c>
      <c r="C474" s="364">
        <v>3</v>
      </c>
    </row>
    <row r="475" spans="1:3" ht="12">
      <c r="A475" s="363" t="s">
        <v>1076</v>
      </c>
      <c r="B475" s="357" t="s">
        <v>1075</v>
      </c>
      <c r="C475" s="364">
        <v>3</v>
      </c>
    </row>
    <row r="476" spans="1:3" ht="12">
      <c r="A476" s="363" t="s">
        <v>1078</v>
      </c>
      <c r="B476" s="357" t="s">
        <v>1077</v>
      </c>
      <c r="C476" s="364">
        <v>4</v>
      </c>
    </row>
    <row r="477" spans="1:3" ht="12">
      <c r="A477" s="363" t="s">
        <v>4927</v>
      </c>
      <c r="B477" s="357" t="s">
        <v>1079</v>
      </c>
      <c r="C477" s="364">
        <v>4</v>
      </c>
    </row>
    <row r="478" spans="1:3" ht="12">
      <c r="A478" s="363" t="s">
        <v>1081</v>
      </c>
      <c r="B478" s="357" t="s">
        <v>1080</v>
      </c>
      <c r="C478" s="364">
        <v>4</v>
      </c>
    </row>
    <row r="479" spans="1:3" ht="12">
      <c r="A479" s="363" t="s">
        <v>1083</v>
      </c>
      <c r="B479" s="357" t="s">
        <v>1082</v>
      </c>
      <c r="C479" s="364">
        <v>4</v>
      </c>
    </row>
    <row r="480" spans="1:3" ht="12">
      <c r="A480" s="363" t="s">
        <v>1085</v>
      </c>
      <c r="B480" s="357" t="s">
        <v>1084</v>
      </c>
      <c r="C480" s="364">
        <v>4</v>
      </c>
    </row>
    <row r="481" spans="1:3" ht="12">
      <c r="A481" s="363" t="s">
        <v>1087</v>
      </c>
      <c r="B481" s="357" t="s">
        <v>1086</v>
      </c>
      <c r="C481" s="364">
        <v>4</v>
      </c>
    </row>
    <row r="482" spans="1:3" ht="12">
      <c r="A482" s="363" t="s">
        <v>1089</v>
      </c>
      <c r="B482" s="357" t="s">
        <v>1088</v>
      </c>
      <c r="C482" s="364">
        <v>4</v>
      </c>
    </row>
    <row r="483" spans="1:3" ht="12">
      <c r="A483" s="363" t="s">
        <v>4928</v>
      </c>
      <c r="B483" s="357" t="s">
        <v>1090</v>
      </c>
      <c r="C483" s="364">
        <v>4</v>
      </c>
    </row>
    <row r="484" spans="1:3" ht="12">
      <c r="A484" s="363" t="s">
        <v>1092</v>
      </c>
      <c r="B484" s="357" t="s">
        <v>1091</v>
      </c>
      <c r="C484" s="364">
        <v>4</v>
      </c>
    </row>
    <row r="485" spans="1:3" ht="12">
      <c r="A485" s="363" t="s">
        <v>1094</v>
      </c>
      <c r="B485" s="357" t="s">
        <v>1093</v>
      </c>
      <c r="C485" s="364">
        <v>4</v>
      </c>
    </row>
    <row r="486" spans="1:3" ht="12">
      <c r="A486" s="363" t="s">
        <v>1096</v>
      </c>
      <c r="B486" s="357" t="s">
        <v>1095</v>
      </c>
      <c r="C486" s="364">
        <v>4</v>
      </c>
    </row>
    <row r="487" spans="1:3" ht="12">
      <c r="A487" s="363" t="s">
        <v>1098</v>
      </c>
      <c r="B487" s="357" t="s">
        <v>1097</v>
      </c>
      <c r="C487" s="364">
        <v>4</v>
      </c>
    </row>
    <row r="488" spans="1:3" ht="12">
      <c r="A488" s="363" t="s">
        <v>1100</v>
      </c>
      <c r="B488" s="357" t="s">
        <v>1099</v>
      </c>
      <c r="C488" s="364">
        <v>4</v>
      </c>
    </row>
    <row r="489" spans="1:3" ht="12">
      <c r="A489" s="363" t="s">
        <v>4929</v>
      </c>
      <c r="B489" s="357" t="s">
        <v>1101</v>
      </c>
      <c r="C489" s="364">
        <v>4</v>
      </c>
    </row>
    <row r="490" spans="1:3" ht="12">
      <c r="A490" s="363" t="s">
        <v>4930</v>
      </c>
      <c r="B490" s="357" t="s">
        <v>1102</v>
      </c>
      <c r="C490" s="364">
        <v>4</v>
      </c>
    </row>
    <row r="491" spans="1:3" ht="12">
      <c r="A491" s="363" t="s">
        <v>1104</v>
      </c>
      <c r="B491" s="357" t="s">
        <v>1103</v>
      </c>
      <c r="C491" s="364">
        <v>3</v>
      </c>
    </row>
    <row r="492" spans="1:3" ht="12">
      <c r="A492" s="363" t="s">
        <v>4931</v>
      </c>
      <c r="B492" s="357" t="s">
        <v>1105</v>
      </c>
      <c r="C492" s="364">
        <v>3</v>
      </c>
    </row>
    <row r="493" spans="1:3" ht="12">
      <c r="A493" s="363" t="s">
        <v>1107</v>
      </c>
      <c r="B493" s="357" t="s">
        <v>1106</v>
      </c>
      <c r="C493" s="364">
        <v>4</v>
      </c>
    </row>
    <row r="494" spans="1:3" ht="12">
      <c r="A494" s="363" t="s">
        <v>1109</v>
      </c>
      <c r="B494" s="357" t="s">
        <v>1108</v>
      </c>
      <c r="C494" s="364">
        <v>4</v>
      </c>
    </row>
    <row r="495" spans="1:3" ht="12">
      <c r="A495" s="363" t="s">
        <v>1111</v>
      </c>
      <c r="B495" s="357" t="s">
        <v>1110</v>
      </c>
      <c r="C495" s="364">
        <v>4</v>
      </c>
    </row>
    <row r="496" spans="1:3" ht="12">
      <c r="A496" s="363" t="s">
        <v>1113</v>
      </c>
      <c r="B496" s="357" t="s">
        <v>1112</v>
      </c>
      <c r="C496" s="364">
        <v>4</v>
      </c>
    </row>
    <row r="497" spans="1:3" ht="12">
      <c r="A497" s="363" t="s">
        <v>1115</v>
      </c>
      <c r="B497" s="357" t="s">
        <v>1114</v>
      </c>
      <c r="C497" s="364">
        <v>4</v>
      </c>
    </row>
    <row r="498" spans="1:3" ht="12">
      <c r="A498" s="363" t="s">
        <v>1117</v>
      </c>
      <c r="B498" s="357" t="s">
        <v>1116</v>
      </c>
      <c r="C498" s="364">
        <v>4</v>
      </c>
    </row>
    <row r="499" spans="1:3" ht="12">
      <c r="A499" s="363" t="s">
        <v>1119</v>
      </c>
      <c r="B499" s="357" t="s">
        <v>1118</v>
      </c>
      <c r="C499" s="364">
        <v>4</v>
      </c>
    </row>
    <row r="500" spans="1:3" ht="12">
      <c r="A500" s="363" t="s">
        <v>1121</v>
      </c>
      <c r="B500" s="357" t="s">
        <v>1120</v>
      </c>
      <c r="C500" s="364">
        <v>4</v>
      </c>
    </row>
    <row r="501" spans="1:3" ht="12">
      <c r="A501" s="363" t="s">
        <v>1123</v>
      </c>
      <c r="B501" s="357" t="s">
        <v>1122</v>
      </c>
      <c r="C501" s="364">
        <v>4</v>
      </c>
    </row>
    <row r="502" spans="1:3" ht="12">
      <c r="A502" s="363" t="s">
        <v>4932</v>
      </c>
      <c r="B502" s="357" t="s">
        <v>1124</v>
      </c>
      <c r="C502" s="364">
        <v>4</v>
      </c>
    </row>
    <row r="503" spans="1:3" ht="12">
      <c r="A503" s="363" t="s">
        <v>1126</v>
      </c>
      <c r="B503" s="357" t="s">
        <v>1125</v>
      </c>
      <c r="C503" s="364">
        <v>3</v>
      </c>
    </row>
    <row r="504" spans="1:3" ht="12">
      <c r="A504" s="363" t="s">
        <v>4933</v>
      </c>
      <c r="B504" s="357" t="s">
        <v>1127</v>
      </c>
      <c r="C504" s="364">
        <v>4</v>
      </c>
    </row>
    <row r="505" spans="1:3" ht="12">
      <c r="A505" s="363" t="s">
        <v>1129</v>
      </c>
      <c r="B505" s="357" t="s">
        <v>1128</v>
      </c>
      <c r="C505" s="364">
        <v>4</v>
      </c>
    </row>
    <row r="506" spans="1:3" ht="12">
      <c r="A506" s="363" t="s">
        <v>1131</v>
      </c>
      <c r="B506" s="357" t="s">
        <v>1130</v>
      </c>
      <c r="C506" s="364">
        <v>4</v>
      </c>
    </row>
    <row r="507" spans="1:3" ht="12">
      <c r="A507" s="363" t="s">
        <v>1133</v>
      </c>
      <c r="B507" s="357" t="s">
        <v>1132</v>
      </c>
      <c r="C507" s="364">
        <v>10</v>
      </c>
    </row>
    <row r="508" spans="1:3" ht="12">
      <c r="A508" s="363" t="s">
        <v>4934</v>
      </c>
      <c r="B508" s="357" t="s">
        <v>1134</v>
      </c>
      <c r="C508" s="364">
        <v>3</v>
      </c>
    </row>
    <row r="509" spans="1:3" ht="12">
      <c r="A509" s="363" t="s">
        <v>1136</v>
      </c>
      <c r="B509" s="357" t="s">
        <v>1135</v>
      </c>
      <c r="C509" s="364">
        <v>3</v>
      </c>
    </row>
    <row r="510" spans="1:3" ht="12">
      <c r="A510" s="363" t="s">
        <v>1460</v>
      </c>
      <c r="B510" s="357" t="s">
        <v>1137</v>
      </c>
      <c r="C510" s="364">
        <v>4</v>
      </c>
    </row>
    <row r="511" spans="1:3" ht="12">
      <c r="A511" s="363" t="s">
        <v>1462</v>
      </c>
      <c r="B511" s="357" t="s">
        <v>1461</v>
      </c>
      <c r="C511" s="364">
        <v>4</v>
      </c>
    </row>
    <row r="512" spans="1:3" ht="12">
      <c r="A512" s="363" t="s">
        <v>1464</v>
      </c>
      <c r="B512" s="357" t="s">
        <v>1463</v>
      </c>
      <c r="C512" s="364">
        <v>5</v>
      </c>
    </row>
    <row r="513" spans="1:3" ht="12">
      <c r="A513" s="363" t="s">
        <v>1466</v>
      </c>
      <c r="B513" s="357" t="s">
        <v>1465</v>
      </c>
      <c r="C513" s="364">
        <v>4</v>
      </c>
    </row>
    <row r="514" spans="1:3" ht="12">
      <c r="A514" s="363" t="s">
        <v>1468</v>
      </c>
      <c r="B514" s="357" t="s">
        <v>1467</v>
      </c>
      <c r="C514" s="364">
        <v>4</v>
      </c>
    </row>
    <row r="515" spans="1:3" ht="12">
      <c r="A515" s="363" t="s">
        <v>1470</v>
      </c>
      <c r="B515" s="357" t="s">
        <v>1469</v>
      </c>
      <c r="C515" s="364">
        <v>4</v>
      </c>
    </row>
    <row r="516" spans="1:3" ht="12">
      <c r="A516" s="363" t="s">
        <v>1472</v>
      </c>
      <c r="B516" s="357" t="s">
        <v>1471</v>
      </c>
      <c r="C516" s="364">
        <v>5</v>
      </c>
    </row>
    <row r="517" spans="1:3" ht="12">
      <c r="A517" s="363" t="s">
        <v>1474</v>
      </c>
      <c r="B517" s="357" t="s">
        <v>1473</v>
      </c>
      <c r="C517" s="364">
        <v>4</v>
      </c>
    </row>
    <row r="518" spans="1:3" ht="12">
      <c r="A518" s="363" t="s">
        <v>1476</v>
      </c>
      <c r="B518" s="357" t="s">
        <v>1475</v>
      </c>
      <c r="C518" s="364">
        <v>4</v>
      </c>
    </row>
    <row r="519" spans="1:3" ht="12">
      <c r="A519" s="363" t="s">
        <v>1478</v>
      </c>
      <c r="B519" s="357" t="s">
        <v>1477</v>
      </c>
      <c r="C519" s="364">
        <v>4</v>
      </c>
    </row>
    <row r="520" spans="1:3" ht="12">
      <c r="A520" s="363" t="s">
        <v>1480</v>
      </c>
      <c r="B520" s="357" t="s">
        <v>1479</v>
      </c>
      <c r="C520" s="364">
        <v>4</v>
      </c>
    </row>
    <row r="521" spans="1:3" ht="12">
      <c r="A521" s="363" t="s">
        <v>1482</v>
      </c>
      <c r="B521" s="357" t="s">
        <v>1481</v>
      </c>
      <c r="C521" s="364">
        <v>4</v>
      </c>
    </row>
    <row r="522" spans="1:3" ht="12">
      <c r="A522" s="363" t="s">
        <v>5392</v>
      </c>
      <c r="B522" s="357" t="s">
        <v>1483</v>
      </c>
      <c r="C522" s="364">
        <v>5</v>
      </c>
    </row>
    <row r="523" spans="1:3" ht="12">
      <c r="A523" s="363" t="s">
        <v>4935</v>
      </c>
      <c r="B523" s="357" t="s">
        <v>5393</v>
      </c>
      <c r="C523" s="364">
        <v>4</v>
      </c>
    </row>
    <row r="524" spans="1:3" ht="24">
      <c r="A524" s="363" t="s">
        <v>4936</v>
      </c>
      <c r="B524" s="357" t="s">
        <v>5394</v>
      </c>
      <c r="C524" s="364">
        <v>5</v>
      </c>
    </row>
    <row r="525" spans="1:3" ht="12">
      <c r="A525" s="363" t="s">
        <v>5396</v>
      </c>
      <c r="B525" s="357" t="s">
        <v>5395</v>
      </c>
      <c r="C525" s="364">
        <v>4</v>
      </c>
    </row>
    <row r="526" spans="1:3" ht="12">
      <c r="A526" s="363" t="s">
        <v>5398</v>
      </c>
      <c r="B526" s="357" t="s">
        <v>5397</v>
      </c>
      <c r="C526" s="364">
        <v>5</v>
      </c>
    </row>
    <row r="527" spans="1:3" ht="12">
      <c r="A527" s="363" t="s">
        <v>5400</v>
      </c>
      <c r="B527" s="357" t="s">
        <v>5399</v>
      </c>
      <c r="C527" s="364">
        <v>5</v>
      </c>
    </row>
    <row r="528" spans="1:3" ht="12">
      <c r="A528" s="363" t="s">
        <v>4937</v>
      </c>
      <c r="B528" s="357" t="s">
        <v>5401</v>
      </c>
      <c r="C528" s="364">
        <v>5</v>
      </c>
    </row>
    <row r="529" spans="1:3" ht="12">
      <c r="A529" s="363" t="s">
        <v>5403</v>
      </c>
      <c r="B529" s="357" t="s">
        <v>5402</v>
      </c>
      <c r="C529" s="364">
        <v>11</v>
      </c>
    </row>
    <row r="530" spans="1:3" ht="24">
      <c r="A530" s="363" t="s">
        <v>5405</v>
      </c>
      <c r="B530" s="357" t="s">
        <v>5404</v>
      </c>
      <c r="C530" s="364">
        <v>5</v>
      </c>
    </row>
    <row r="531" spans="1:3" ht="12">
      <c r="A531" s="363" t="s">
        <v>5407</v>
      </c>
      <c r="B531" s="357" t="s">
        <v>5406</v>
      </c>
      <c r="C531" s="364">
        <v>5</v>
      </c>
    </row>
    <row r="532" spans="1:3" ht="12">
      <c r="A532" s="363" t="s">
        <v>4938</v>
      </c>
      <c r="B532" s="357" t="s">
        <v>5408</v>
      </c>
      <c r="C532" s="364">
        <v>5</v>
      </c>
    </row>
    <row r="533" spans="1:3" ht="12">
      <c r="A533" s="363" t="s">
        <v>4939</v>
      </c>
      <c r="B533" s="357" t="s">
        <v>4940</v>
      </c>
      <c r="C533" s="364">
        <v>8</v>
      </c>
    </row>
    <row r="534" spans="1:3" ht="12">
      <c r="A534" s="363" t="s">
        <v>5410</v>
      </c>
      <c r="B534" s="357" t="s">
        <v>5409</v>
      </c>
      <c r="C534" s="364">
        <v>9</v>
      </c>
    </row>
    <row r="535" spans="1:3" ht="12">
      <c r="A535" s="363" t="s">
        <v>5412</v>
      </c>
      <c r="B535" s="357" t="s">
        <v>5411</v>
      </c>
      <c r="C535" s="364">
        <v>7</v>
      </c>
    </row>
    <row r="536" spans="1:3" ht="12">
      <c r="A536" s="363" t="s">
        <v>5414</v>
      </c>
      <c r="B536" s="357" t="s">
        <v>5413</v>
      </c>
      <c r="C536" s="364">
        <v>4</v>
      </c>
    </row>
    <row r="537" spans="1:3" ht="12">
      <c r="A537" s="363" t="s">
        <v>4941</v>
      </c>
      <c r="B537" s="357" t="s">
        <v>5415</v>
      </c>
      <c r="C537" s="364">
        <v>3</v>
      </c>
    </row>
    <row r="538" spans="1:3" ht="12">
      <c r="A538" s="363" t="s">
        <v>5417</v>
      </c>
      <c r="B538" s="357" t="s">
        <v>5416</v>
      </c>
      <c r="C538" s="364">
        <v>7</v>
      </c>
    </row>
    <row r="539" spans="1:3" ht="12">
      <c r="A539" s="363" t="s">
        <v>5419</v>
      </c>
      <c r="B539" s="357" t="s">
        <v>5418</v>
      </c>
      <c r="C539" s="364">
        <v>7</v>
      </c>
    </row>
    <row r="540" spans="1:3" ht="12">
      <c r="A540" s="363" t="s">
        <v>5421</v>
      </c>
      <c r="B540" s="357" t="s">
        <v>5420</v>
      </c>
      <c r="C540" s="364">
        <v>6</v>
      </c>
    </row>
    <row r="541" spans="1:3" ht="12">
      <c r="A541" s="363" t="s">
        <v>5423</v>
      </c>
      <c r="B541" s="357" t="s">
        <v>5422</v>
      </c>
      <c r="C541" s="364">
        <v>7</v>
      </c>
    </row>
    <row r="542" spans="1:3" ht="12">
      <c r="A542" s="363" t="s">
        <v>5425</v>
      </c>
      <c r="B542" s="357" t="s">
        <v>5424</v>
      </c>
      <c r="C542" s="364">
        <v>8</v>
      </c>
    </row>
    <row r="543" spans="1:3" ht="24">
      <c r="A543" s="363" t="s">
        <v>4942</v>
      </c>
      <c r="B543" s="357" t="s">
        <v>5426</v>
      </c>
      <c r="C543" s="364">
        <v>13</v>
      </c>
    </row>
    <row r="544" spans="1:3" ht="12">
      <c r="A544" s="363" t="s">
        <v>5428</v>
      </c>
      <c r="B544" s="357" t="s">
        <v>5427</v>
      </c>
      <c r="C544" s="364">
        <v>8</v>
      </c>
    </row>
    <row r="545" spans="1:3" ht="12">
      <c r="A545" s="363" t="s">
        <v>5430</v>
      </c>
      <c r="B545" s="357" t="s">
        <v>5429</v>
      </c>
      <c r="C545" s="364">
        <v>5</v>
      </c>
    </row>
    <row r="546" spans="1:3" ht="12">
      <c r="A546" s="363" t="s">
        <v>5432</v>
      </c>
      <c r="B546" s="357" t="s">
        <v>5431</v>
      </c>
      <c r="C546" s="364">
        <v>7</v>
      </c>
    </row>
    <row r="547" spans="1:3" ht="12">
      <c r="A547" s="363" t="s">
        <v>5434</v>
      </c>
      <c r="B547" s="357" t="s">
        <v>5433</v>
      </c>
      <c r="C547" s="364">
        <v>5</v>
      </c>
    </row>
    <row r="548" spans="1:3" ht="12">
      <c r="A548" s="363" t="s">
        <v>5436</v>
      </c>
      <c r="B548" s="357" t="s">
        <v>5435</v>
      </c>
      <c r="C548" s="364">
        <v>8</v>
      </c>
    </row>
    <row r="549" spans="1:3" ht="12">
      <c r="A549" s="363" t="s">
        <v>4943</v>
      </c>
      <c r="B549" s="357" t="s">
        <v>5437</v>
      </c>
      <c r="C549" s="364">
        <v>7</v>
      </c>
    </row>
    <row r="550" spans="1:3" ht="12">
      <c r="A550" s="363" t="s">
        <v>4944</v>
      </c>
      <c r="B550" s="357" t="s">
        <v>5438</v>
      </c>
      <c r="C550" s="364">
        <v>7</v>
      </c>
    </row>
    <row r="551" spans="1:3" ht="12">
      <c r="A551" s="363" t="s">
        <v>5440</v>
      </c>
      <c r="B551" s="357" t="s">
        <v>5439</v>
      </c>
      <c r="C551" s="364">
        <v>13</v>
      </c>
    </row>
    <row r="552" spans="1:3" ht="12">
      <c r="A552" s="363" t="s">
        <v>1454</v>
      </c>
      <c r="B552" s="357" t="s">
        <v>5441</v>
      </c>
      <c r="C552" s="364">
        <v>7</v>
      </c>
    </row>
    <row r="553" spans="1:3" ht="12">
      <c r="A553" s="363" t="s">
        <v>4945</v>
      </c>
      <c r="B553" s="357" t="s">
        <v>4946</v>
      </c>
      <c r="C553" s="364">
        <v>8</v>
      </c>
    </row>
    <row r="554" spans="1:3" ht="24">
      <c r="A554" s="363" t="s">
        <v>649</v>
      </c>
      <c r="B554" s="357" t="s">
        <v>650</v>
      </c>
      <c r="C554" s="364">
        <v>7</v>
      </c>
    </row>
    <row r="555" spans="1:3" ht="12">
      <c r="A555" s="363" t="s">
        <v>651</v>
      </c>
      <c r="B555" s="357" t="s">
        <v>652</v>
      </c>
      <c r="C555" s="364">
        <v>13</v>
      </c>
    </row>
    <row r="556" spans="1:3" ht="12">
      <c r="A556" s="363" t="s">
        <v>653</v>
      </c>
      <c r="B556" s="357" t="s">
        <v>654</v>
      </c>
      <c r="C556" s="364">
        <v>12</v>
      </c>
    </row>
    <row r="557" spans="1:3" ht="12">
      <c r="A557" s="363" t="s">
        <v>4273</v>
      </c>
      <c r="B557" s="357" t="s">
        <v>4866</v>
      </c>
      <c r="C557" s="364"/>
    </row>
    <row r="558" spans="1:3" ht="12">
      <c r="A558" s="363" t="s">
        <v>1456</v>
      </c>
      <c r="B558" s="357" t="s">
        <v>1455</v>
      </c>
      <c r="C558" s="364">
        <v>1</v>
      </c>
    </row>
    <row r="559" spans="1:3" ht="12">
      <c r="A559" s="363" t="s">
        <v>1458</v>
      </c>
      <c r="B559" s="357" t="s">
        <v>1457</v>
      </c>
      <c r="C559" s="364">
        <v>2</v>
      </c>
    </row>
    <row r="560" spans="1:3" ht="12">
      <c r="A560" s="363" t="s">
        <v>2000</v>
      </c>
      <c r="B560" s="357" t="s">
        <v>1459</v>
      </c>
      <c r="C560" s="364">
        <v>3</v>
      </c>
    </row>
    <row r="561" spans="1:3" ht="12">
      <c r="A561" s="363" t="s">
        <v>2002</v>
      </c>
      <c r="B561" s="357" t="s">
        <v>2001</v>
      </c>
      <c r="C561" s="364">
        <v>3</v>
      </c>
    </row>
    <row r="562" spans="1:3" ht="12">
      <c r="A562" s="363" t="s">
        <v>2004</v>
      </c>
      <c r="B562" s="357" t="s">
        <v>2003</v>
      </c>
      <c r="C562" s="364">
        <v>3</v>
      </c>
    </row>
    <row r="563" spans="1:3" ht="12">
      <c r="A563" s="363" t="s">
        <v>2006</v>
      </c>
      <c r="B563" s="357" t="s">
        <v>2005</v>
      </c>
      <c r="C563" s="364">
        <v>3</v>
      </c>
    </row>
    <row r="564" spans="1:3" ht="12">
      <c r="A564" s="363" t="s">
        <v>2008</v>
      </c>
      <c r="B564" s="357" t="s">
        <v>2007</v>
      </c>
      <c r="C564" s="364">
        <v>3</v>
      </c>
    </row>
    <row r="565" spans="1:3" ht="12">
      <c r="A565" s="363" t="s">
        <v>2010</v>
      </c>
      <c r="B565" s="357" t="s">
        <v>2009</v>
      </c>
      <c r="C565" s="364">
        <v>3</v>
      </c>
    </row>
    <row r="566" spans="1:3" ht="12">
      <c r="A566" s="363" t="s">
        <v>2012</v>
      </c>
      <c r="B566" s="357" t="s">
        <v>2011</v>
      </c>
      <c r="C566" s="364">
        <v>3</v>
      </c>
    </row>
    <row r="567" spans="1:3" ht="12">
      <c r="A567" s="363" t="s">
        <v>2014</v>
      </c>
      <c r="B567" s="357" t="s">
        <v>2013</v>
      </c>
      <c r="C567" s="364">
        <v>3</v>
      </c>
    </row>
    <row r="568" spans="1:3" ht="12">
      <c r="A568" s="363" t="s">
        <v>2016</v>
      </c>
      <c r="B568" s="357" t="s">
        <v>2015</v>
      </c>
      <c r="C568" s="364">
        <v>3</v>
      </c>
    </row>
    <row r="569" spans="1:3" ht="12">
      <c r="A569" s="363" t="s">
        <v>2018</v>
      </c>
      <c r="B569" s="357" t="s">
        <v>2017</v>
      </c>
      <c r="C569" s="364">
        <v>3</v>
      </c>
    </row>
    <row r="570" spans="1:3" ht="12">
      <c r="A570" s="363" t="s">
        <v>655</v>
      </c>
      <c r="B570" s="357" t="s">
        <v>2019</v>
      </c>
      <c r="C570" s="364">
        <v>3</v>
      </c>
    </row>
    <row r="571" spans="1:3" ht="12">
      <c r="A571" s="363" t="s">
        <v>2021</v>
      </c>
      <c r="B571" s="357" t="s">
        <v>2020</v>
      </c>
      <c r="C571" s="364">
        <v>3</v>
      </c>
    </row>
    <row r="572" spans="1:3" ht="12">
      <c r="A572" s="363" t="s">
        <v>2023</v>
      </c>
      <c r="B572" s="357" t="s">
        <v>2022</v>
      </c>
      <c r="C572" s="364">
        <v>3</v>
      </c>
    </row>
    <row r="573" spans="1:3" ht="12">
      <c r="A573" s="363" t="s">
        <v>2025</v>
      </c>
      <c r="B573" s="357" t="s">
        <v>2024</v>
      </c>
      <c r="C573" s="364">
        <v>4</v>
      </c>
    </row>
    <row r="574" spans="1:3" ht="12">
      <c r="A574" s="363" t="s">
        <v>2027</v>
      </c>
      <c r="B574" s="357" t="s">
        <v>2026</v>
      </c>
      <c r="C574" s="364">
        <v>3</v>
      </c>
    </row>
    <row r="575" spans="1:3" ht="12">
      <c r="A575" s="363" t="s">
        <v>2029</v>
      </c>
      <c r="B575" s="357" t="s">
        <v>2028</v>
      </c>
      <c r="C575" s="364">
        <v>3</v>
      </c>
    </row>
    <row r="576" spans="1:3" ht="12">
      <c r="A576" s="363" t="s">
        <v>2031</v>
      </c>
      <c r="B576" s="357" t="s">
        <v>2030</v>
      </c>
      <c r="C576" s="364">
        <v>4</v>
      </c>
    </row>
    <row r="577" spans="1:3" ht="12">
      <c r="A577" s="363" t="s">
        <v>2033</v>
      </c>
      <c r="B577" s="357" t="s">
        <v>2032</v>
      </c>
      <c r="C577" s="364">
        <v>3</v>
      </c>
    </row>
    <row r="578" spans="1:3" ht="12">
      <c r="A578" s="363" t="s">
        <v>656</v>
      </c>
      <c r="B578" s="357" t="s">
        <v>2034</v>
      </c>
      <c r="C578" s="364">
        <v>3</v>
      </c>
    </row>
    <row r="579" spans="1:3" ht="12">
      <c r="A579" s="363" t="s">
        <v>2036</v>
      </c>
      <c r="B579" s="357" t="s">
        <v>2035</v>
      </c>
      <c r="C579" s="364">
        <v>3</v>
      </c>
    </row>
    <row r="580" spans="1:3" ht="12">
      <c r="A580" s="363" t="s">
        <v>2038</v>
      </c>
      <c r="B580" s="357" t="s">
        <v>2037</v>
      </c>
      <c r="C580" s="364">
        <v>4</v>
      </c>
    </row>
    <row r="581" spans="1:3" ht="24">
      <c r="A581" s="363" t="s">
        <v>2040</v>
      </c>
      <c r="B581" s="357" t="s">
        <v>2039</v>
      </c>
      <c r="C581" s="364">
        <v>10</v>
      </c>
    </row>
    <row r="582" spans="1:3" ht="12">
      <c r="A582" s="363" t="s">
        <v>2042</v>
      </c>
      <c r="B582" s="357" t="s">
        <v>2041</v>
      </c>
      <c r="C582" s="364">
        <v>3</v>
      </c>
    </row>
    <row r="583" spans="1:3" ht="12">
      <c r="A583" s="363" t="s">
        <v>2044</v>
      </c>
      <c r="B583" s="357" t="s">
        <v>2043</v>
      </c>
      <c r="C583" s="364">
        <v>4</v>
      </c>
    </row>
    <row r="584" spans="1:3" ht="12">
      <c r="A584" s="363" t="s">
        <v>5885</v>
      </c>
      <c r="B584" s="357" t="s">
        <v>2045</v>
      </c>
      <c r="C584" s="364">
        <v>4</v>
      </c>
    </row>
    <row r="585" spans="1:3" ht="12">
      <c r="A585" s="363" t="s">
        <v>5887</v>
      </c>
      <c r="B585" s="357" t="s">
        <v>5886</v>
      </c>
      <c r="C585" s="364">
        <v>4</v>
      </c>
    </row>
    <row r="586" spans="1:3" ht="12">
      <c r="A586" s="363" t="s">
        <v>5889</v>
      </c>
      <c r="B586" s="357" t="s">
        <v>5888</v>
      </c>
      <c r="C586" s="364">
        <v>9</v>
      </c>
    </row>
    <row r="587" spans="1:3" ht="12">
      <c r="A587" s="363" t="s">
        <v>5891</v>
      </c>
      <c r="B587" s="357" t="s">
        <v>5890</v>
      </c>
      <c r="C587" s="364">
        <v>13</v>
      </c>
    </row>
    <row r="588" spans="1:3" ht="12">
      <c r="A588" s="363" t="s">
        <v>5893</v>
      </c>
      <c r="B588" s="357" t="s">
        <v>5892</v>
      </c>
      <c r="C588" s="364">
        <v>13</v>
      </c>
    </row>
    <row r="589" spans="1:3" ht="12">
      <c r="A589" s="363" t="s">
        <v>5895</v>
      </c>
      <c r="B589" s="357" t="s">
        <v>5894</v>
      </c>
      <c r="C589" s="364">
        <v>11</v>
      </c>
    </row>
    <row r="590" spans="1:3" ht="12">
      <c r="A590" s="363" t="s">
        <v>657</v>
      </c>
      <c r="B590" s="357" t="s">
        <v>5896</v>
      </c>
      <c r="C590" s="364">
        <v>4</v>
      </c>
    </row>
    <row r="591" spans="1:3" ht="12">
      <c r="A591" s="363" t="s">
        <v>5898</v>
      </c>
      <c r="B591" s="357" t="s">
        <v>5897</v>
      </c>
      <c r="C591" s="364">
        <v>5</v>
      </c>
    </row>
    <row r="592" spans="1:3" ht="12">
      <c r="A592" s="363" t="s">
        <v>5900</v>
      </c>
      <c r="B592" s="357" t="s">
        <v>5899</v>
      </c>
      <c r="C592" s="364">
        <v>7</v>
      </c>
    </row>
    <row r="593" spans="1:3" ht="12">
      <c r="A593" s="363" t="s">
        <v>5902</v>
      </c>
      <c r="B593" s="357" t="s">
        <v>5901</v>
      </c>
      <c r="C593" s="364">
        <v>5</v>
      </c>
    </row>
    <row r="594" spans="1:3" ht="12">
      <c r="A594" s="363" t="s">
        <v>5904</v>
      </c>
      <c r="B594" s="357" t="s">
        <v>5903</v>
      </c>
      <c r="C594" s="364">
        <v>13</v>
      </c>
    </row>
    <row r="595" spans="1:3" ht="12">
      <c r="A595" s="363" t="s">
        <v>5906</v>
      </c>
      <c r="B595" s="357" t="s">
        <v>5905</v>
      </c>
      <c r="C595" s="364">
        <v>13</v>
      </c>
    </row>
    <row r="596" spans="1:3" ht="12">
      <c r="A596" s="363" t="s">
        <v>5908</v>
      </c>
      <c r="B596" s="357" t="s">
        <v>5907</v>
      </c>
      <c r="C596" s="364">
        <v>13</v>
      </c>
    </row>
    <row r="597" spans="1:3" ht="12">
      <c r="A597" s="363" t="s">
        <v>5911</v>
      </c>
      <c r="B597" s="357" t="s">
        <v>5910</v>
      </c>
      <c r="C597" s="364">
        <v>5</v>
      </c>
    </row>
    <row r="598" spans="1:3" ht="12">
      <c r="A598" s="363" t="s">
        <v>5913</v>
      </c>
      <c r="B598" s="357" t="s">
        <v>5912</v>
      </c>
      <c r="C598" s="364">
        <v>4</v>
      </c>
    </row>
    <row r="599" spans="1:3" ht="24">
      <c r="A599" s="363" t="s">
        <v>5915</v>
      </c>
      <c r="B599" s="357" t="s">
        <v>5914</v>
      </c>
      <c r="C599" s="364">
        <v>7</v>
      </c>
    </row>
    <row r="600" spans="1:3" ht="12">
      <c r="A600" s="363" t="s">
        <v>5917</v>
      </c>
      <c r="B600" s="357" t="s">
        <v>5916</v>
      </c>
      <c r="C600" s="364">
        <v>7</v>
      </c>
    </row>
    <row r="601" spans="1:3" ht="12">
      <c r="A601" s="363" t="s">
        <v>5919</v>
      </c>
      <c r="B601" s="357" t="s">
        <v>5918</v>
      </c>
      <c r="C601" s="364">
        <v>8</v>
      </c>
    </row>
    <row r="602" spans="1:3" ht="12">
      <c r="A602" s="363" t="s">
        <v>5921</v>
      </c>
      <c r="B602" s="357" t="s">
        <v>5920</v>
      </c>
      <c r="C602" s="364">
        <v>13</v>
      </c>
    </row>
    <row r="603" spans="1:3" ht="12">
      <c r="A603" s="363" t="s">
        <v>658</v>
      </c>
      <c r="B603" s="357" t="s">
        <v>659</v>
      </c>
      <c r="C603" s="364">
        <v>8</v>
      </c>
    </row>
    <row r="604" spans="1:3" ht="12">
      <c r="A604" s="363" t="s">
        <v>660</v>
      </c>
      <c r="B604" s="357" t="s">
        <v>661</v>
      </c>
      <c r="C604" s="364">
        <v>7</v>
      </c>
    </row>
    <row r="605" spans="1:3" ht="12">
      <c r="A605" s="363" t="s">
        <v>662</v>
      </c>
      <c r="B605" s="357" t="s">
        <v>663</v>
      </c>
      <c r="C605" s="364">
        <v>8</v>
      </c>
    </row>
    <row r="606" spans="1:3" ht="12">
      <c r="A606" s="363" t="s">
        <v>664</v>
      </c>
      <c r="B606" s="357" t="s">
        <v>665</v>
      </c>
      <c r="C606" s="364">
        <v>4</v>
      </c>
    </row>
    <row r="607" spans="1:3" ht="12">
      <c r="A607" s="363" t="s">
        <v>666</v>
      </c>
      <c r="B607" s="357" t="s">
        <v>667</v>
      </c>
      <c r="C607" s="364">
        <v>8</v>
      </c>
    </row>
    <row r="608" spans="1:3" ht="12">
      <c r="A608" s="363" t="s">
        <v>668</v>
      </c>
      <c r="B608" s="357" t="s">
        <v>669</v>
      </c>
      <c r="C608" s="364">
        <v>7</v>
      </c>
    </row>
    <row r="609" spans="1:3" ht="12">
      <c r="A609" s="363" t="s">
        <v>670</v>
      </c>
      <c r="B609" s="357" t="s">
        <v>671</v>
      </c>
      <c r="C609" s="364">
        <v>12</v>
      </c>
    </row>
    <row r="610" spans="1:3" ht="12">
      <c r="A610" s="363" t="s">
        <v>672</v>
      </c>
      <c r="B610" s="357" t="s">
        <v>673</v>
      </c>
      <c r="C610" s="364">
        <v>11</v>
      </c>
    </row>
    <row r="611" spans="1:3" ht="12">
      <c r="A611" s="363" t="s">
        <v>674</v>
      </c>
      <c r="B611" s="357" t="s">
        <v>675</v>
      </c>
      <c r="C611" s="364">
        <v>8</v>
      </c>
    </row>
    <row r="612" spans="1:3" ht="12">
      <c r="A612" s="363" t="s">
        <v>4273</v>
      </c>
      <c r="B612" s="357" t="s">
        <v>4866</v>
      </c>
      <c r="C612" s="364"/>
    </row>
    <row r="613" spans="1:3" ht="12">
      <c r="A613" s="363" t="s">
        <v>676</v>
      </c>
      <c r="B613" s="357" t="s">
        <v>5922</v>
      </c>
      <c r="C613" s="364">
        <v>1</v>
      </c>
    </row>
    <row r="614" spans="1:3" ht="12">
      <c r="A614" s="363" t="s">
        <v>5924</v>
      </c>
      <c r="B614" s="357" t="s">
        <v>5923</v>
      </c>
      <c r="C614" s="364">
        <v>1</v>
      </c>
    </row>
    <row r="615" spans="1:3" ht="12">
      <c r="A615" s="363" t="s">
        <v>5926</v>
      </c>
      <c r="B615" s="357" t="s">
        <v>5925</v>
      </c>
      <c r="C615" s="364">
        <v>2</v>
      </c>
    </row>
    <row r="616" spans="1:3" ht="12">
      <c r="A616" s="363" t="s">
        <v>5928</v>
      </c>
      <c r="B616" s="357" t="s">
        <v>5927</v>
      </c>
      <c r="C616" s="364">
        <v>3</v>
      </c>
    </row>
    <row r="617" spans="1:3" ht="12">
      <c r="A617" s="363" t="s">
        <v>5930</v>
      </c>
      <c r="B617" s="357" t="s">
        <v>5929</v>
      </c>
      <c r="C617" s="364">
        <v>3</v>
      </c>
    </row>
    <row r="618" spans="1:3" ht="12">
      <c r="A618" s="363" t="s">
        <v>5932</v>
      </c>
      <c r="B618" s="357" t="s">
        <v>5931</v>
      </c>
      <c r="C618" s="364">
        <v>3</v>
      </c>
    </row>
    <row r="619" spans="1:3" ht="12">
      <c r="A619" s="363" t="s">
        <v>5934</v>
      </c>
      <c r="B619" s="357" t="s">
        <v>5933</v>
      </c>
      <c r="C619" s="364">
        <v>3</v>
      </c>
    </row>
    <row r="620" spans="1:3" ht="12">
      <c r="A620" s="363" t="s">
        <v>5936</v>
      </c>
      <c r="B620" s="357" t="s">
        <v>5935</v>
      </c>
      <c r="C620" s="364">
        <v>3</v>
      </c>
    </row>
    <row r="621" spans="1:3" ht="12">
      <c r="A621" s="363" t="s">
        <v>5938</v>
      </c>
      <c r="B621" s="357" t="s">
        <v>5937</v>
      </c>
      <c r="C621" s="364">
        <v>3</v>
      </c>
    </row>
    <row r="622" spans="1:3" ht="12">
      <c r="A622" s="363" t="s">
        <v>5940</v>
      </c>
      <c r="B622" s="357" t="s">
        <v>5939</v>
      </c>
      <c r="C622" s="364">
        <v>3</v>
      </c>
    </row>
    <row r="623" spans="1:3" ht="12">
      <c r="A623" s="363" t="s">
        <v>5942</v>
      </c>
      <c r="B623" s="357" t="s">
        <v>5941</v>
      </c>
      <c r="C623" s="364">
        <v>3</v>
      </c>
    </row>
    <row r="624" spans="1:3" ht="12">
      <c r="A624" s="363" t="s">
        <v>5944</v>
      </c>
      <c r="B624" s="357" t="s">
        <v>5943</v>
      </c>
      <c r="C624" s="364">
        <v>3</v>
      </c>
    </row>
    <row r="625" spans="1:3" ht="12">
      <c r="A625" s="363" t="s">
        <v>5946</v>
      </c>
      <c r="B625" s="357" t="s">
        <v>5945</v>
      </c>
      <c r="C625" s="364">
        <v>4</v>
      </c>
    </row>
    <row r="626" spans="1:3" ht="12">
      <c r="A626" s="363" t="s">
        <v>5948</v>
      </c>
      <c r="B626" s="357" t="s">
        <v>5947</v>
      </c>
      <c r="C626" s="364">
        <v>4</v>
      </c>
    </row>
    <row r="627" spans="1:3" ht="12">
      <c r="A627" s="363" t="s">
        <v>5950</v>
      </c>
      <c r="B627" s="357" t="s">
        <v>5949</v>
      </c>
      <c r="C627" s="364">
        <v>4</v>
      </c>
    </row>
    <row r="628" spans="1:3" ht="12">
      <c r="A628" s="363" t="s">
        <v>5952</v>
      </c>
      <c r="B628" s="357" t="s">
        <v>5951</v>
      </c>
      <c r="C628" s="364">
        <v>4</v>
      </c>
    </row>
    <row r="629" spans="1:3" ht="12">
      <c r="A629" s="363" t="s">
        <v>5954</v>
      </c>
      <c r="B629" s="357" t="s">
        <v>5953</v>
      </c>
      <c r="C629" s="364">
        <v>4</v>
      </c>
    </row>
    <row r="630" spans="1:3" ht="12">
      <c r="A630" s="363" t="s">
        <v>5956</v>
      </c>
      <c r="B630" s="357" t="s">
        <v>5955</v>
      </c>
      <c r="C630" s="364">
        <v>4</v>
      </c>
    </row>
    <row r="631" spans="1:3" ht="12">
      <c r="A631" s="363" t="s">
        <v>5958</v>
      </c>
      <c r="B631" s="357" t="s">
        <v>5957</v>
      </c>
      <c r="C631" s="364">
        <v>4</v>
      </c>
    </row>
    <row r="632" spans="1:3" ht="12">
      <c r="A632" s="363" t="s">
        <v>5960</v>
      </c>
      <c r="B632" s="357" t="s">
        <v>5959</v>
      </c>
      <c r="C632" s="364">
        <v>4</v>
      </c>
    </row>
    <row r="633" spans="1:3" ht="12">
      <c r="A633" s="363" t="s">
        <v>5962</v>
      </c>
      <c r="B633" s="357" t="s">
        <v>5961</v>
      </c>
      <c r="C633" s="364">
        <v>4</v>
      </c>
    </row>
    <row r="634" spans="1:3" ht="12">
      <c r="A634" s="363" t="s">
        <v>5964</v>
      </c>
      <c r="B634" s="357" t="s">
        <v>5963</v>
      </c>
      <c r="C634" s="364">
        <v>4</v>
      </c>
    </row>
    <row r="635" spans="1:3" ht="12">
      <c r="A635" s="363" t="s">
        <v>5966</v>
      </c>
      <c r="B635" s="357" t="s">
        <v>5965</v>
      </c>
      <c r="C635" s="364">
        <v>4</v>
      </c>
    </row>
    <row r="636" spans="1:3" ht="12">
      <c r="A636" s="363" t="s">
        <v>5968</v>
      </c>
      <c r="B636" s="357" t="s">
        <v>5967</v>
      </c>
      <c r="C636" s="364">
        <v>4</v>
      </c>
    </row>
    <row r="637" spans="1:3" ht="12">
      <c r="A637" s="363" t="s">
        <v>5970</v>
      </c>
      <c r="B637" s="357" t="s">
        <v>5969</v>
      </c>
      <c r="C637" s="364">
        <v>4</v>
      </c>
    </row>
    <row r="638" spans="1:3" ht="12">
      <c r="A638" s="363" t="s">
        <v>5972</v>
      </c>
      <c r="B638" s="357" t="s">
        <v>5971</v>
      </c>
      <c r="C638" s="364">
        <v>4</v>
      </c>
    </row>
    <row r="639" spans="1:3" ht="12">
      <c r="A639" s="363" t="s">
        <v>5974</v>
      </c>
      <c r="B639" s="357" t="s">
        <v>5973</v>
      </c>
      <c r="C639" s="364">
        <v>3</v>
      </c>
    </row>
    <row r="640" spans="1:3" ht="12">
      <c r="A640" s="363" t="s">
        <v>5976</v>
      </c>
      <c r="B640" s="357" t="s">
        <v>5975</v>
      </c>
      <c r="C640" s="364">
        <v>4</v>
      </c>
    </row>
    <row r="641" spans="1:3" ht="12">
      <c r="A641" s="363" t="s">
        <v>5978</v>
      </c>
      <c r="B641" s="357" t="s">
        <v>5977</v>
      </c>
      <c r="C641" s="364">
        <v>4</v>
      </c>
    </row>
    <row r="642" spans="1:3" ht="12">
      <c r="A642" s="363" t="s">
        <v>5980</v>
      </c>
      <c r="B642" s="357" t="s">
        <v>5979</v>
      </c>
      <c r="C642" s="364">
        <v>7</v>
      </c>
    </row>
    <row r="643" spans="1:3" ht="12">
      <c r="A643" s="363" t="s">
        <v>5982</v>
      </c>
      <c r="B643" s="357" t="s">
        <v>5981</v>
      </c>
      <c r="C643" s="364">
        <v>11</v>
      </c>
    </row>
    <row r="644" spans="1:3" ht="12">
      <c r="A644" s="363" t="s">
        <v>5984</v>
      </c>
      <c r="B644" s="357" t="s">
        <v>5983</v>
      </c>
      <c r="C644" s="364">
        <v>7</v>
      </c>
    </row>
    <row r="645" spans="1:3" ht="12">
      <c r="A645" s="363" t="s">
        <v>2142</v>
      </c>
      <c r="B645" s="357" t="s">
        <v>5985</v>
      </c>
      <c r="C645" s="364">
        <v>10</v>
      </c>
    </row>
    <row r="646" spans="1:3" ht="12">
      <c r="A646" s="363" t="s">
        <v>2144</v>
      </c>
      <c r="B646" s="357" t="s">
        <v>2143</v>
      </c>
      <c r="C646" s="364">
        <v>4</v>
      </c>
    </row>
    <row r="647" spans="1:3" ht="12">
      <c r="A647" s="363" t="s">
        <v>2146</v>
      </c>
      <c r="B647" s="357" t="s">
        <v>2145</v>
      </c>
      <c r="C647" s="364">
        <v>7</v>
      </c>
    </row>
    <row r="648" spans="1:3" ht="12">
      <c r="A648" s="363" t="s">
        <v>2148</v>
      </c>
      <c r="B648" s="357" t="s">
        <v>2147</v>
      </c>
      <c r="C648" s="364">
        <v>13</v>
      </c>
    </row>
    <row r="649" spans="1:3" ht="12">
      <c r="A649" s="363" t="s">
        <v>2150</v>
      </c>
      <c r="B649" s="357" t="s">
        <v>2149</v>
      </c>
      <c r="C649" s="364">
        <v>13</v>
      </c>
    </row>
    <row r="650" spans="1:3" ht="12">
      <c r="A650" s="363" t="s">
        <v>2566</v>
      </c>
      <c r="B650" s="357" t="s">
        <v>2151</v>
      </c>
      <c r="C650" s="364">
        <v>5</v>
      </c>
    </row>
    <row r="651" spans="1:3" ht="12">
      <c r="A651" s="363" t="s">
        <v>2568</v>
      </c>
      <c r="B651" s="357" t="s">
        <v>2567</v>
      </c>
      <c r="C651" s="364">
        <v>13</v>
      </c>
    </row>
    <row r="652" spans="1:3" ht="12">
      <c r="A652" s="363" t="s">
        <v>2570</v>
      </c>
      <c r="B652" s="357" t="s">
        <v>2569</v>
      </c>
      <c r="C652" s="364">
        <v>13</v>
      </c>
    </row>
    <row r="653" spans="1:3" ht="24">
      <c r="A653" s="363" t="s">
        <v>2572</v>
      </c>
      <c r="B653" s="357" t="s">
        <v>2571</v>
      </c>
      <c r="C653" s="364">
        <v>5</v>
      </c>
    </row>
    <row r="654" spans="1:3" ht="12">
      <c r="A654" s="363" t="s">
        <v>2574</v>
      </c>
      <c r="B654" s="357" t="s">
        <v>2573</v>
      </c>
      <c r="C654" s="364">
        <v>5</v>
      </c>
    </row>
    <row r="655" spans="1:3" ht="12">
      <c r="A655" s="363" t="s">
        <v>2576</v>
      </c>
      <c r="B655" s="357" t="s">
        <v>2575</v>
      </c>
      <c r="C655" s="364">
        <v>5</v>
      </c>
    </row>
    <row r="656" spans="1:3" ht="12">
      <c r="A656" s="363" t="s">
        <v>2578</v>
      </c>
      <c r="B656" s="357" t="s">
        <v>2577</v>
      </c>
      <c r="C656" s="364">
        <v>4</v>
      </c>
    </row>
    <row r="657" spans="1:3" ht="12">
      <c r="A657" s="363" t="s">
        <v>2580</v>
      </c>
      <c r="B657" s="357" t="s">
        <v>2579</v>
      </c>
      <c r="C657" s="364">
        <v>7</v>
      </c>
    </row>
    <row r="658" spans="1:3" ht="12">
      <c r="A658" s="363" t="s">
        <v>2582</v>
      </c>
      <c r="B658" s="357" t="s">
        <v>2581</v>
      </c>
      <c r="C658" s="364">
        <v>8</v>
      </c>
    </row>
    <row r="659" spans="1:3" ht="12">
      <c r="A659" s="363" t="s">
        <v>677</v>
      </c>
      <c r="B659" s="357" t="s">
        <v>678</v>
      </c>
      <c r="C659" s="364">
        <v>13</v>
      </c>
    </row>
    <row r="660" spans="1:3" ht="12">
      <c r="A660" s="363" t="s">
        <v>679</v>
      </c>
      <c r="B660" s="357" t="s">
        <v>680</v>
      </c>
      <c r="C660" s="364">
        <v>7</v>
      </c>
    </row>
    <row r="661" spans="1:3" ht="12">
      <c r="A661" s="363" t="s">
        <v>681</v>
      </c>
      <c r="B661" s="357" t="s">
        <v>682</v>
      </c>
      <c r="C661" s="364">
        <v>7</v>
      </c>
    </row>
    <row r="662" spans="1:3" ht="12">
      <c r="A662" s="363" t="s">
        <v>683</v>
      </c>
      <c r="B662" s="357" t="s">
        <v>684</v>
      </c>
      <c r="C662" s="364">
        <v>7</v>
      </c>
    </row>
    <row r="663" spans="1:3" ht="12">
      <c r="A663" s="363" t="s">
        <v>685</v>
      </c>
      <c r="B663" s="357" t="s">
        <v>686</v>
      </c>
      <c r="C663" s="364">
        <v>7</v>
      </c>
    </row>
    <row r="664" spans="1:3" ht="12">
      <c r="A664" s="363" t="s">
        <v>687</v>
      </c>
      <c r="B664" s="357" t="s">
        <v>688</v>
      </c>
      <c r="C664" s="364">
        <v>13</v>
      </c>
    </row>
    <row r="665" spans="1:3" ht="12">
      <c r="A665" s="363" t="s">
        <v>689</v>
      </c>
      <c r="B665" s="357" t="s">
        <v>690</v>
      </c>
      <c r="C665" s="364">
        <v>12</v>
      </c>
    </row>
    <row r="666" spans="1:3" ht="12">
      <c r="A666" s="363" t="s">
        <v>691</v>
      </c>
      <c r="B666" s="357" t="s">
        <v>692</v>
      </c>
      <c r="C666" s="364">
        <v>8</v>
      </c>
    </row>
    <row r="667" spans="1:3" ht="12">
      <c r="A667" s="363" t="s">
        <v>4273</v>
      </c>
      <c r="B667" s="357" t="s">
        <v>4866</v>
      </c>
      <c r="C667" s="364"/>
    </row>
    <row r="668" spans="1:3" ht="12">
      <c r="A668" s="363" t="s">
        <v>2584</v>
      </c>
      <c r="B668" s="357" t="s">
        <v>2583</v>
      </c>
      <c r="C668" s="364">
        <v>1</v>
      </c>
    </row>
    <row r="669" spans="1:3" ht="12">
      <c r="A669" s="363" t="s">
        <v>2586</v>
      </c>
      <c r="B669" s="357" t="s">
        <v>2585</v>
      </c>
      <c r="C669" s="364">
        <v>3</v>
      </c>
    </row>
    <row r="670" spans="1:3" ht="12">
      <c r="A670" s="363" t="s">
        <v>2588</v>
      </c>
      <c r="B670" s="357" t="s">
        <v>2587</v>
      </c>
      <c r="C670" s="364">
        <v>4</v>
      </c>
    </row>
    <row r="671" spans="1:3" ht="12">
      <c r="A671" s="363" t="s">
        <v>2590</v>
      </c>
      <c r="B671" s="357" t="s">
        <v>2589</v>
      </c>
      <c r="C671" s="364">
        <v>4</v>
      </c>
    </row>
    <row r="672" spans="1:3" ht="12">
      <c r="A672" s="363" t="s">
        <v>2592</v>
      </c>
      <c r="B672" s="357" t="s">
        <v>2591</v>
      </c>
      <c r="C672" s="364">
        <v>3</v>
      </c>
    </row>
    <row r="673" spans="1:3" ht="12">
      <c r="A673" s="363" t="s">
        <v>2594</v>
      </c>
      <c r="B673" s="357" t="s">
        <v>2593</v>
      </c>
      <c r="C673" s="364">
        <v>4</v>
      </c>
    </row>
    <row r="674" spans="1:3" ht="12">
      <c r="A674" s="363" t="s">
        <v>693</v>
      </c>
      <c r="B674" s="357" t="s">
        <v>2595</v>
      </c>
      <c r="C674" s="364">
        <v>3</v>
      </c>
    </row>
    <row r="675" spans="1:3" ht="12">
      <c r="A675" s="363" t="s">
        <v>694</v>
      </c>
      <c r="B675" s="357" t="s">
        <v>2596</v>
      </c>
      <c r="C675" s="364">
        <v>3</v>
      </c>
    </row>
    <row r="676" spans="1:3" ht="12">
      <c r="A676" s="363" t="s">
        <v>2598</v>
      </c>
      <c r="B676" s="357" t="s">
        <v>2597</v>
      </c>
      <c r="C676" s="364">
        <v>3</v>
      </c>
    </row>
    <row r="677" spans="1:3" ht="12">
      <c r="A677" s="363" t="s">
        <v>2600</v>
      </c>
      <c r="B677" s="357" t="s">
        <v>2599</v>
      </c>
      <c r="C677" s="364">
        <v>3</v>
      </c>
    </row>
    <row r="678" spans="1:3" ht="12">
      <c r="A678" s="363" t="s">
        <v>2602</v>
      </c>
      <c r="B678" s="357" t="s">
        <v>2601</v>
      </c>
      <c r="C678" s="364">
        <v>1</v>
      </c>
    </row>
    <row r="679" spans="1:3" ht="12">
      <c r="A679" s="363" t="s">
        <v>1973</v>
      </c>
      <c r="B679" s="357" t="s">
        <v>2603</v>
      </c>
      <c r="C679" s="364">
        <v>3</v>
      </c>
    </row>
    <row r="680" spans="1:3" ht="12">
      <c r="A680" s="363" t="s">
        <v>695</v>
      </c>
      <c r="B680" s="357" t="s">
        <v>1974</v>
      </c>
      <c r="C680" s="364">
        <v>4</v>
      </c>
    </row>
    <row r="681" spans="1:3" ht="12">
      <c r="A681" s="363" t="s">
        <v>696</v>
      </c>
      <c r="B681" s="357" t="s">
        <v>697</v>
      </c>
      <c r="C681" s="364">
        <v>3</v>
      </c>
    </row>
    <row r="682" spans="1:3" ht="12">
      <c r="A682" s="363" t="s">
        <v>698</v>
      </c>
      <c r="B682" s="357" t="s">
        <v>1976</v>
      </c>
      <c r="C682" s="364">
        <v>3</v>
      </c>
    </row>
    <row r="683" spans="1:3" ht="12">
      <c r="A683" s="363" t="s">
        <v>699</v>
      </c>
      <c r="B683" s="357" t="s">
        <v>1977</v>
      </c>
      <c r="C683" s="364">
        <v>3</v>
      </c>
    </row>
    <row r="684" spans="1:3" ht="12">
      <c r="A684" s="363" t="s">
        <v>1979</v>
      </c>
      <c r="B684" s="357" t="s">
        <v>1978</v>
      </c>
      <c r="C684" s="364">
        <v>2</v>
      </c>
    </row>
    <row r="685" spans="1:3" ht="12">
      <c r="A685" s="363" t="s">
        <v>1981</v>
      </c>
      <c r="B685" s="357" t="s">
        <v>1980</v>
      </c>
      <c r="C685" s="364">
        <v>4</v>
      </c>
    </row>
    <row r="686" spans="1:3" ht="12">
      <c r="A686" s="363" t="s">
        <v>1983</v>
      </c>
      <c r="B686" s="357" t="s">
        <v>1982</v>
      </c>
      <c r="C686" s="364">
        <v>4</v>
      </c>
    </row>
    <row r="687" spans="1:3" ht="12">
      <c r="A687" s="363" t="s">
        <v>1985</v>
      </c>
      <c r="B687" s="357" t="s">
        <v>1984</v>
      </c>
      <c r="C687" s="364">
        <v>3</v>
      </c>
    </row>
    <row r="688" spans="1:3" ht="12">
      <c r="A688" s="363" t="s">
        <v>1987</v>
      </c>
      <c r="B688" s="357" t="s">
        <v>1986</v>
      </c>
      <c r="C688" s="364">
        <v>10</v>
      </c>
    </row>
    <row r="689" spans="1:3" ht="12">
      <c r="A689" s="363" t="s">
        <v>1989</v>
      </c>
      <c r="B689" s="357" t="s">
        <v>1988</v>
      </c>
      <c r="C689" s="364">
        <v>5</v>
      </c>
    </row>
    <row r="690" spans="1:3" ht="12">
      <c r="A690" s="363" t="s">
        <v>1991</v>
      </c>
      <c r="B690" s="357" t="s">
        <v>1990</v>
      </c>
      <c r="C690" s="364">
        <v>7</v>
      </c>
    </row>
    <row r="691" spans="1:3" ht="12">
      <c r="A691" s="363" t="s">
        <v>1993</v>
      </c>
      <c r="B691" s="357" t="s">
        <v>1992</v>
      </c>
      <c r="C691" s="364">
        <v>7</v>
      </c>
    </row>
    <row r="692" spans="1:3" ht="12">
      <c r="A692" s="363" t="s">
        <v>1995</v>
      </c>
      <c r="B692" s="357" t="s">
        <v>1994</v>
      </c>
      <c r="C692" s="364">
        <v>4</v>
      </c>
    </row>
    <row r="693" spans="1:3" ht="12">
      <c r="A693" s="363" t="s">
        <v>700</v>
      </c>
      <c r="B693" s="357" t="s">
        <v>1996</v>
      </c>
      <c r="C693" s="364">
        <v>4</v>
      </c>
    </row>
    <row r="694" spans="1:3" ht="12">
      <c r="A694" s="363" t="s">
        <v>2255</v>
      </c>
      <c r="B694" s="357" t="s">
        <v>1997</v>
      </c>
      <c r="C694" s="364">
        <v>3</v>
      </c>
    </row>
    <row r="695" spans="1:3" ht="12">
      <c r="A695" s="363" t="s">
        <v>2257</v>
      </c>
      <c r="B695" s="357" t="s">
        <v>2256</v>
      </c>
      <c r="C695" s="364">
        <v>4</v>
      </c>
    </row>
    <row r="696" spans="1:3" ht="12">
      <c r="A696" s="363" t="s">
        <v>2259</v>
      </c>
      <c r="B696" s="357" t="s">
        <v>2258</v>
      </c>
      <c r="C696" s="364">
        <v>4</v>
      </c>
    </row>
    <row r="697" spans="1:3" ht="12">
      <c r="A697" s="363" t="s">
        <v>2261</v>
      </c>
      <c r="B697" s="357" t="s">
        <v>2260</v>
      </c>
      <c r="C697" s="364">
        <v>4</v>
      </c>
    </row>
    <row r="698" spans="1:3" ht="12">
      <c r="A698" s="363" t="s">
        <v>2263</v>
      </c>
      <c r="B698" s="357" t="s">
        <v>2262</v>
      </c>
      <c r="C698" s="364">
        <v>11</v>
      </c>
    </row>
    <row r="699" spans="1:3" ht="12">
      <c r="A699" s="363" t="s">
        <v>2265</v>
      </c>
      <c r="B699" s="357" t="s">
        <v>2264</v>
      </c>
      <c r="C699" s="364">
        <v>7</v>
      </c>
    </row>
    <row r="700" spans="1:3" ht="12">
      <c r="A700" s="363" t="s">
        <v>701</v>
      </c>
      <c r="B700" s="357" t="s">
        <v>2266</v>
      </c>
      <c r="C700" s="364">
        <v>9</v>
      </c>
    </row>
    <row r="701" spans="1:3" ht="12">
      <c r="A701" s="363" t="s">
        <v>2268</v>
      </c>
      <c r="B701" s="357" t="s">
        <v>2267</v>
      </c>
      <c r="C701" s="364">
        <v>7</v>
      </c>
    </row>
    <row r="702" spans="1:3" ht="12">
      <c r="A702" s="363" t="s">
        <v>3488</v>
      </c>
      <c r="B702" s="357" t="s">
        <v>3487</v>
      </c>
      <c r="C702" s="364">
        <v>7</v>
      </c>
    </row>
    <row r="703" spans="1:3" ht="12">
      <c r="A703" s="363" t="s">
        <v>3490</v>
      </c>
      <c r="B703" s="357" t="s">
        <v>3489</v>
      </c>
      <c r="C703" s="364">
        <v>7</v>
      </c>
    </row>
    <row r="704" spans="1:3" ht="24">
      <c r="A704" s="363" t="s">
        <v>3492</v>
      </c>
      <c r="B704" s="357" t="s">
        <v>3491</v>
      </c>
      <c r="C704" s="364">
        <v>7</v>
      </c>
    </row>
    <row r="705" spans="1:3" ht="12">
      <c r="A705" s="363" t="s">
        <v>3494</v>
      </c>
      <c r="B705" s="357" t="s">
        <v>3493</v>
      </c>
      <c r="C705" s="364">
        <v>7</v>
      </c>
    </row>
    <row r="706" spans="1:3" ht="12">
      <c r="A706" s="363" t="s">
        <v>3496</v>
      </c>
      <c r="B706" s="357" t="s">
        <v>3495</v>
      </c>
      <c r="C706" s="364">
        <v>7</v>
      </c>
    </row>
    <row r="707" spans="1:3" ht="12">
      <c r="A707" s="363" t="s">
        <v>3498</v>
      </c>
      <c r="B707" s="357" t="s">
        <v>3497</v>
      </c>
      <c r="C707" s="364">
        <v>7</v>
      </c>
    </row>
    <row r="708" spans="1:3" ht="12">
      <c r="A708" s="363" t="s">
        <v>3500</v>
      </c>
      <c r="B708" s="357" t="s">
        <v>3499</v>
      </c>
      <c r="C708" s="364">
        <v>8</v>
      </c>
    </row>
    <row r="709" spans="1:3" ht="24">
      <c r="A709" s="363" t="s">
        <v>3502</v>
      </c>
      <c r="B709" s="357" t="s">
        <v>3501</v>
      </c>
      <c r="C709" s="364">
        <v>8</v>
      </c>
    </row>
    <row r="710" spans="1:3" ht="12">
      <c r="A710" s="363" t="s">
        <v>3504</v>
      </c>
      <c r="B710" s="357" t="s">
        <v>3503</v>
      </c>
      <c r="C710" s="364">
        <v>13</v>
      </c>
    </row>
    <row r="711" spans="1:3" ht="12">
      <c r="A711" s="363" t="s">
        <v>702</v>
      </c>
      <c r="B711" s="357" t="s">
        <v>3505</v>
      </c>
      <c r="C711" s="364">
        <v>7</v>
      </c>
    </row>
    <row r="712" spans="1:3" ht="12">
      <c r="A712" s="363" t="s">
        <v>703</v>
      </c>
      <c r="B712" s="357" t="s">
        <v>704</v>
      </c>
      <c r="C712" s="364">
        <v>7</v>
      </c>
    </row>
    <row r="713" spans="1:3" ht="12">
      <c r="A713" s="363" t="s">
        <v>705</v>
      </c>
      <c r="B713" s="357" t="s">
        <v>706</v>
      </c>
      <c r="C713" s="364">
        <v>7</v>
      </c>
    </row>
    <row r="714" spans="1:3" ht="12">
      <c r="A714" s="363" t="s">
        <v>707</v>
      </c>
      <c r="B714" s="357" t="s">
        <v>708</v>
      </c>
      <c r="C714" s="364">
        <v>3</v>
      </c>
    </row>
    <row r="715" spans="1:3" ht="12">
      <c r="A715" s="363" t="s">
        <v>709</v>
      </c>
      <c r="B715" s="357" t="s">
        <v>710</v>
      </c>
      <c r="C715" s="364">
        <v>12</v>
      </c>
    </row>
    <row r="716" spans="1:3" ht="12">
      <c r="A716" s="363" t="s">
        <v>4273</v>
      </c>
      <c r="B716" s="357" t="s">
        <v>4866</v>
      </c>
      <c r="C716" s="364"/>
    </row>
    <row r="717" spans="1:3" ht="12">
      <c r="A717" s="363" t="s">
        <v>3507</v>
      </c>
      <c r="B717" s="357" t="s">
        <v>3506</v>
      </c>
      <c r="C717" s="364">
        <v>1</v>
      </c>
    </row>
    <row r="718" spans="1:3" ht="12">
      <c r="A718" s="363" t="s">
        <v>3509</v>
      </c>
      <c r="B718" s="357" t="s">
        <v>3508</v>
      </c>
      <c r="C718" s="364">
        <v>2</v>
      </c>
    </row>
    <row r="719" spans="1:3" ht="12">
      <c r="A719" s="363" t="s">
        <v>3511</v>
      </c>
      <c r="B719" s="357" t="s">
        <v>3510</v>
      </c>
      <c r="C719" s="364">
        <v>3</v>
      </c>
    </row>
    <row r="720" spans="1:3" ht="12">
      <c r="A720" s="363" t="s">
        <v>3513</v>
      </c>
      <c r="B720" s="357" t="s">
        <v>3512</v>
      </c>
      <c r="C720" s="364">
        <v>3</v>
      </c>
    </row>
    <row r="721" spans="1:3" ht="12">
      <c r="A721" s="363" t="s">
        <v>3515</v>
      </c>
      <c r="B721" s="357" t="s">
        <v>3514</v>
      </c>
      <c r="C721" s="364">
        <v>3</v>
      </c>
    </row>
    <row r="722" spans="1:3" ht="12">
      <c r="A722" s="363" t="s">
        <v>711</v>
      </c>
      <c r="B722" s="357" t="s">
        <v>3516</v>
      </c>
      <c r="C722" s="364">
        <v>3</v>
      </c>
    </row>
    <row r="723" spans="1:3" ht="12">
      <c r="A723" s="363" t="s">
        <v>3518</v>
      </c>
      <c r="B723" s="357" t="s">
        <v>3517</v>
      </c>
      <c r="C723" s="364">
        <v>3</v>
      </c>
    </row>
    <row r="724" spans="1:3" ht="12">
      <c r="A724" s="363" t="s">
        <v>3520</v>
      </c>
      <c r="B724" s="357" t="s">
        <v>3519</v>
      </c>
      <c r="C724" s="364">
        <v>4</v>
      </c>
    </row>
    <row r="725" spans="1:3" ht="12">
      <c r="A725" s="363" t="s">
        <v>3522</v>
      </c>
      <c r="B725" s="357" t="s">
        <v>3521</v>
      </c>
      <c r="C725" s="364">
        <v>3</v>
      </c>
    </row>
    <row r="726" spans="1:3" ht="12">
      <c r="A726" s="363" t="s">
        <v>3524</v>
      </c>
      <c r="B726" s="357" t="s">
        <v>3523</v>
      </c>
      <c r="C726" s="364">
        <v>4</v>
      </c>
    </row>
    <row r="727" spans="1:3" ht="12">
      <c r="A727" s="363" t="s">
        <v>3526</v>
      </c>
      <c r="B727" s="357" t="s">
        <v>3525</v>
      </c>
      <c r="C727" s="364">
        <v>3</v>
      </c>
    </row>
    <row r="728" spans="1:3" ht="12">
      <c r="A728" s="363" t="s">
        <v>3528</v>
      </c>
      <c r="B728" s="357" t="s">
        <v>3527</v>
      </c>
      <c r="C728" s="364">
        <v>4</v>
      </c>
    </row>
    <row r="729" spans="1:3" ht="12">
      <c r="A729" s="363" t="s">
        <v>712</v>
      </c>
      <c r="B729" s="357" t="s">
        <v>3529</v>
      </c>
      <c r="C729" s="364">
        <v>3</v>
      </c>
    </row>
    <row r="730" spans="1:3" ht="12">
      <c r="A730" s="363" t="s">
        <v>3531</v>
      </c>
      <c r="B730" s="357" t="s">
        <v>3530</v>
      </c>
      <c r="C730" s="364">
        <v>3</v>
      </c>
    </row>
    <row r="731" spans="1:3" ht="12">
      <c r="A731" s="363" t="s">
        <v>3533</v>
      </c>
      <c r="B731" s="357" t="s">
        <v>3532</v>
      </c>
      <c r="C731" s="364">
        <v>3</v>
      </c>
    </row>
    <row r="732" spans="1:3" ht="12">
      <c r="A732" s="363" t="s">
        <v>3535</v>
      </c>
      <c r="B732" s="357" t="s">
        <v>3534</v>
      </c>
      <c r="C732" s="364">
        <v>3</v>
      </c>
    </row>
    <row r="733" spans="1:3" ht="12">
      <c r="A733" s="363" t="s">
        <v>3537</v>
      </c>
      <c r="B733" s="357" t="s">
        <v>3536</v>
      </c>
      <c r="C733" s="364">
        <v>3</v>
      </c>
    </row>
    <row r="734" spans="1:3" ht="12">
      <c r="A734" s="363" t="s">
        <v>3539</v>
      </c>
      <c r="B734" s="357" t="s">
        <v>3538</v>
      </c>
      <c r="C734" s="364">
        <v>3</v>
      </c>
    </row>
    <row r="735" spans="1:3" ht="12">
      <c r="A735" s="363" t="s">
        <v>713</v>
      </c>
      <c r="B735" s="357" t="s">
        <v>3540</v>
      </c>
      <c r="C735" s="364">
        <v>3</v>
      </c>
    </row>
    <row r="736" spans="1:3" ht="12">
      <c r="A736" s="363" t="s">
        <v>3542</v>
      </c>
      <c r="B736" s="357" t="s">
        <v>3541</v>
      </c>
      <c r="C736" s="364">
        <v>3</v>
      </c>
    </row>
    <row r="737" spans="1:3" ht="12">
      <c r="A737" s="363" t="s">
        <v>3544</v>
      </c>
      <c r="B737" s="357" t="s">
        <v>3543</v>
      </c>
      <c r="C737" s="364">
        <v>4</v>
      </c>
    </row>
    <row r="738" spans="1:3" ht="12">
      <c r="A738" s="363" t="s">
        <v>3546</v>
      </c>
      <c r="B738" s="357" t="s">
        <v>3545</v>
      </c>
      <c r="C738" s="364">
        <v>3</v>
      </c>
    </row>
    <row r="739" spans="1:3" ht="12">
      <c r="A739" s="363" t="s">
        <v>3548</v>
      </c>
      <c r="B739" s="357" t="s">
        <v>3547</v>
      </c>
      <c r="C739" s="364">
        <v>3</v>
      </c>
    </row>
    <row r="740" spans="1:3" ht="12">
      <c r="A740" s="363" t="s">
        <v>3550</v>
      </c>
      <c r="B740" s="357" t="s">
        <v>3549</v>
      </c>
      <c r="C740" s="364">
        <v>3</v>
      </c>
    </row>
    <row r="741" spans="1:3" ht="12">
      <c r="A741" s="363" t="s">
        <v>3552</v>
      </c>
      <c r="B741" s="357" t="s">
        <v>3551</v>
      </c>
      <c r="C741" s="364">
        <v>3</v>
      </c>
    </row>
    <row r="742" spans="1:3" ht="12">
      <c r="A742" s="363" t="s">
        <v>3554</v>
      </c>
      <c r="B742" s="357" t="s">
        <v>3553</v>
      </c>
      <c r="C742" s="364">
        <v>4</v>
      </c>
    </row>
    <row r="743" spans="1:3" ht="12">
      <c r="A743" s="363" t="s">
        <v>714</v>
      </c>
      <c r="B743" s="357" t="s">
        <v>3555</v>
      </c>
      <c r="C743" s="364">
        <v>3</v>
      </c>
    </row>
    <row r="744" spans="1:3" ht="12">
      <c r="A744" s="363" t="s">
        <v>3557</v>
      </c>
      <c r="B744" s="357" t="s">
        <v>3556</v>
      </c>
      <c r="C744" s="364">
        <v>4</v>
      </c>
    </row>
    <row r="745" spans="1:3" ht="12">
      <c r="A745" s="363" t="s">
        <v>715</v>
      </c>
      <c r="B745" s="357" t="s">
        <v>3558</v>
      </c>
      <c r="C745" s="364">
        <v>5</v>
      </c>
    </row>
    <row r="746" spans="1:3" ht="12">
      <c r="A746" s="363" t="s">
        <v>3560</v>
      </c>
      <c r="B746" s="357" t="s">
        <v>3559</v>
      </c>
      <c r="C746" s="364">
        <v>4</v>
      </c>
    </row>
    <row r="747" spans="1:3" ht="12">
      <c r="A747" s="363" t="s">
        <v>3562</v>
      </c>
      <c r="B747" s="357" t="s">
        <v>3561</v>
      </c>
      <c r="C747" s="364">
        <v>4</v>
      </c>
    </row>
    <row r="748" spans="1:3" ht="12">
      <c r="A748" s="363" t="s">
        <v>3564</v>
      </c>
      <c r="B748" s="357" t="s">
        <v>3563</v>
      </c>
      <c r="C748" s="364">
        <v>11</v>
      </c>
    </row>
    <row r="749" spans="1:3" ht="12">
      <c r="A749" s="363" t="s">
        <v>3566</v>
      </c>
      <c r="B749" s="357" t="s">
        <v>3565</v>
      </c>
      <c r="C749" s="364">
        <v>3</v>
      </c>
    </row>
    <row r="750" spans="1:3" ht="12">
      <c r="A750" s="363" t="s">
        <v>3568</v>
      </c>
      <c r="B750" s="357" t="s">
        <v>3567</v>
      </c>
      <c r="C750" s="364">
        <v>3</v>
      </c>
    </row>
    <row r="751" spans="1:3" ht="12">
      <c r="A751" s="363" t="s">
        <v>3570</v>
      </c>
      <c r="B751" s="357" t="s">
        <v>3569</v>
      </c>
      <c r="C751" s="364">
        <v>10</v>
      </c>
    </row>
    <row r="752" spans="1:3" ht="12">
      <c r="A752" s="363" t="s">
        <v>3572</v>
      </c>
      <c r="B752" s="357" t="s">
        <v>3571</v>
      </c>
      <c r="C752" s="364">
        <v>3</v>
      </c>
    </row>
    <row r="753" spans="1:3" ht="12">
      <c r="A753" s="363" t="s">
        <v>716</v>
      </c>
      <c r="B753" s="357" t="s">
        <v>3573</v>
      </c>
      <c r="C753" s="364">
        <v>3</v>
      </c>
    </row>
    <row r="754" spans="1:3" ht="12">
      <c r="A754" s="363" t="s">
        <v>3575</v>
      </c>
      <c r="B754" s="357" t="s">
        <v>3574</v>
      </c>
      <c r="C754" s="364">
        <v>5</v>
      </c>
    </row>
    <row r="755" spans="1:3" ht="12">
      <c r="A755" s="363" t="s">
        <v>3735</v>
      </c>
      <c r="B755" s="357" t="s">
        <v>3576</v>
      </c>
      <c r="C755" s="364">
        <v>3</v>
      </c>
    </row>
    <row r="756" spans="1:3" ht="12">
      <c r="A756" s="363" t="s">
        <v>717</v>
      </c>
      <c r="B756" s="357" t="s">
        <v>3736</v>
      </c>
      <c r="C756" s="364">
        <v>7</v>
      </c>
    </row>
    <row r="757" spans="1:3" ht="12">
      <c r="A757" s="363" t="s">
        <v>3738</v>
      </c>
      <c r="B757" s="357" t="s">
        <v>3737</v>
      </c>
      <c r="C757" s="364">
        <v>13</v>
      </c>
    </row>
    <row r="758" spans="1:3" ht="12">
      <c r="A758" s="363" t="s">
        <v>3740</v>
      </c>
      <c r="B758" s="357" t="s">
        <v>3739</v>
      </c>
      <c r="C758" s="364">
        <v>5</v>
      </c>
    </row>
    <row r="759" spans="1:3" ht="24">
      <c r="A759" s="363" t="s">
        <v>718</v>
      </c>
      <c r="B759" s="357" t="s">
        <v>3741</v>
      </c>
      <c r="C759" s="364">
        <v>8</v>
      </c>
    </row>
    <row r="760" spans="1:3" ht="12">
      <c r="A760" s="363" t="s">
        <v>3743</v>
      </c>
      <c r="B760" s="357" t="s">
        <v>3742</v>
      </c>
      <c r="C760" s="364">
        <v>7</v>
      </c>
    </row>
    <row r="761" spans="1:3" ht="24">
      <c r="A761" s="363" t="s">
        <v>3745</v>
      </c>
      <c r="B761" s="357" t="s">
        <v>3744</v>
      </c>
      <c r="C761" s="364">
        <v>8</v>
      </c>
    </row>
    <row r="762" spans="1:3" ht="12">
      <c r="A762" s="363" t="s">
        <v>3747</v>
      </c>
      <c r="B762" s="357" t="s">
        <v>3746</v>
      </c>
      <c r="C762" s="364">
        <v>8</v>
      </c>
    </row>
    <row r="763" spans="1:3" ht="12">
      <c r="A763" s="363" t="s">
        <v>3749</v>
      </c>
      <c r="B763" s="357" t="s">
        <v>3748</v>
      </c>
      <c r="C763" s="364">
        <v>6</v>
      </c>
    </row>
    <row r="764" spans="1:3" ht="12">
      <c r="A764" s="363" t="s">
        <v>3751</v>
      </c>
      <c r="B764" s="357" t="s">
        <v>3750</v>
      </c>
      <c r="C764" s="364">
        <v>13</v>
      </c>
    </row>
    <row r="765" spans="1:3" ht="12">
      <c r="A765" s="363" t="s">
        <v>719</v>
      </c>
      <c r="B765" s="357" t="s">
        <v>720</v>
      </c>
      <c r="C765" s="364">
        <v>7</v>
      </c>
    </row>
    <row r="766" spans="1:3" ht="12">
      <c r="A766" s="363" t="s">
        <v>721</v>
      </c>
      <c r="B766" s="357" t="s">
        <v>722</v>
      </c>
      <c r="C766" s="364">
        <v>13</v>
      </c>
    </row>
    <row r="767" spans="1:3" ht="12">
      <c r="A767" s="363" t="s">
        <v>723</v>
      </c>
      <c r="B767" s="357" t="s">
        <v>724</v>
      </c>
      <c r="C767" s="364">
        <v>13</v>
      </c>
    </row>
    <row r="768" spans="1:3" ht="12">
      <c r="A768" s="363" t="s">
        <v>725</v>
      </c>
      <c r="B768" s="357" t="s">
        <v>726</v>
      </c>
      <c r="C768" s="364">
        <v>9</v>
      </c>
    </row>
    <row r="769" spans="1:3" ht="12">
      <c r="A769" s="363" t="s">
        <v>727</v>
      </c>
      <c r="B769" s="357" t="s">
        <v>728</v>
      </c>
      <c r="C769" s="364">
        <v>11</v>
      </c>
    </row>
    <row r="770" spans="1:3" ht="12">
      <c r="A770" s="363" t="s">
        <v>729</v>
      </c>
      <c r="B770" s="357" t="s">
        <v>730</v>
      </c>
      <c r="C770" s="364">
        <v>6</v>
      </c>
    </row>
    <row r="771" spans="1:3" ht="12">
      <c r="A771" s="363" t="s">
        <v>4273</v>
      </c>
      <c r="B771" s="357" t="s">
        <v>4866</v>
      </c>
      <c r="C771" s="364"/>
    </row>
    <row r="772" spans="1:3" ht="12">
      <c r="A772" s="363" t="s">
        <v>3753</v>
      </c>
      <c r="B772" s="357" t="s">
        <v>3752</v>
      </c>
      <c r="C772" s="364">
        <v>3</v>
      </c>
    </row>
    <row r="773" spans="1:3" ht="12">
      <c r="A773" s="363" t="s">
        <v>731</v>
      </c>
      <c r="B773" s="357" t="s">
        <v>3754</v>
      </c>
      <c r="C773" s="364">
        <v>4</v>
      </c>
    </row>
    <row r="774" spans="1:3" ht="12">
      <c r="A774" s="363" t="s">
        <v>3756</v>
      </c>
      <c r="B774" s="357" t="s">
        <v>3755</v>
      </c>
      <c r="C774" s="364">
        <v>4</v>
      </c>
    </row>
    <row r="775" spans="1:3" ht="12">
      <c r="A775" s="363" t="s">
        <v>3758</v>
      </c>
      <c r="B775" s="357" t="s">
        <v>3757</v>
      </c>
      <c r="C775" s="364">
        <v>4</v>
      </c>
    </row>
    <row r="776" spans="1:3" ht="12">
      <c r="A776" s="363" t="s">
        <v>3760</v>
      </c>
      <c r="B776" s="357" t="s">
        <v>3759</v>
      </c>
      <c r="C776" s="364">
        <v>4</v>
      </c>
    </row>
    <row r="777" spans="1:3" ht="12">
      <c r="A777" s="363" t="s">
        <v>3762</v>
      </c>
      <c r="B777" s="357" t="s">
        <v>3761</v>
      </c>
      <c r="C777" s="364">
        <v>2</v>
      </c>
    </row>
    <row r="778" spans="1:3" ht="12">
      <c r="A778" s="363" t="s">
        <v>3764</v>
      </c>
      <c r="B778" s="357" t="s">
        <v>3763</v>
      </c>
      <c r="C778" s="364">
        <v>3</v>
      </c>
    </row>
    <row r="779" spans="1:3" ht="12">
      <c r="A779" s="363" t="s">
        <v>3766</v>
      </c>
      <c r="B779" s="357" t="s">
        <v>3765</v>
      </c>
      <c r="C779" s="364">
        <v>3</v>
      </c>
    </row>
    <row r="780" spans="1:3" ht="12">
      <c r="A780" s="363" t="s">
        <v>3768</v>
      </c>
      <c r="B780" s="357" t="s">
        <v>3767</v>
      </c>
      <c r="C780" s="364">
        <v>3</v>
      </c>
    </row>
    <row r="781" spans="1:3" ht="12">
      <c r="A781" s="363" t="s">
        <v>3770</v>
      </c>
      <c r="B781" s="357" t="s">
        <v>3769</v>
      </c>
      <c r="C781" s="364">
        <v>3</v>
      </c>
    </row>
    <row r="782" spans="1:3" ht="12">
      <c r="A782" s="363" t="s">
        <v>3772</v>
      </c>
      <c r="B782" s="357" t="s">
        <v>3771</v>
      </c>
      <c r="C782" s="364">
        <v>3</v>
      </c>
    </row>
    <row r="783" spans="1:3" ht="12">
      <c r="A783" s="363" t="s">
        <v>3774</v>
      </c>
      <c r="B783" s="357" t="s">
        <v>3773</v>
      </c>
      <c r="C783" s="364">
        <v>4</v>
      </c>
    </row>
    <row r="784" spans="1:3" ht="12">
      <c r="A784" s="363" t="s">
        <v>3776</v>
      </c>
      <c r="B784" s="357" t="s">
        <v>3775</v>
      </c>
      <c r="C784" s="364">
        <v>10</v>
      </c>
    </row>
    <row r="785" spans="1:3" ht="12">
      <c r="A785" s="363" t="s">
        <v>3778</v>
      </c>
      <c r="B785" s="357" t="s">
        <v>3777</v>
      </c>
      <c r="C785" s="364">
        <v>3</v>
      </c>
    </row>
    <row r="786" spans="1:3" ht="12">
      <c r="A786" s="363" t="s">
        <v>732</v>
      </c>
      <c r="B786" s="357" t="s">
        <v>3779</v>
      </c>
      <c r="C786" s="364">
        <v>4</v>
      </c>
    </row>
    <row r="787" spans="1:3" ht="12">
      <c r="A787" s="363" t="s">
        <v>3781</v>
      </c>
      <c r="B787" s="357" t="s">
        <v>3780</v>
      </c>
      <c r="C787" s="364">
        <v>3</v>
      </c>
    </row>
    <row r="788" spans="1:3" ht="12">
      <c r="A788" s="363" t="s">
        <v>3783</v>
      </c>
      <c r="B788" s="357" t="s">
        <v>3782</v>
      </c>
      <c r="C788" s="364">
        <v>4</v>
      </c>
    </row>
    <row r="789" spans="1:3" ht="12">
      <c r="A789" s="363" t="s">
        <v>3785</v>
      </c>
      <c r="B789" s="357" t="s">
        <v>3784</v>
      </c>
      <c r="C789" s="364">
        <v>3</v>
      </c>
    </row>
    <row r="790" spans="1:3" ht="12">
      <c r="A790" s="363" t="s">
        <v>3787</v>
      </c>
      <c r="B790" s="357" t="s">
        <v>3786</v>
      </c>
      <c r="C790" s="364">
        <v>4</v>
      </c>
    </row>
    <row r="791" spans="1:3" ht="12">
      <c r="A791" s="363" t="s">
        <v>3789</v>
      </c>
      <c r="B791" s="357" t="s">
        <v>3788</v>
      </c>
      <c r="C791" s="364">
        <v>1</v>
      </c>
    </row>
    <row r="792" spans="1:3" ht="12">
      <c r="A792" s="363" t="s">
        <v>3791</v>
      </c>
      <c r="B792" s="357" t="s">
        <v>3790</v>
      </c>
      <c r="C792" s="364">
        <v>3</v>
      </c>
    </row>
    <row r="793" spans="1:3" ht="12">
      <c r="A793" s="363" t="s">
        <v>3793</v>
      </c>
      <c r="B793" s="357" t="s">
        <v>3792</v>
      </c>
      <c r="C793" s="364">
        <v>11</v>
      </c>
    </row>
    <row r="794" spans="1:3" ht="12">
      <c r="A794" s="363" t="s">
        <v>3795</v>
      </c>
      <c r="B794" s="357" t="s">
        <v>3794</v>
      </c>
      <c r="C794" s="364">
        <v>1</v>
      </c>
    </row>
    <row r="795" spans="1:3" ht="12">
      <c r="A795" s="363" t="s">
        <v>3797</v>
      </c>
      <c r="B795" s="357" t="s">
        <v>3796</v>
      </c>
      <c r="C795" s="364">
        <v>3</v>
      </c>
    </row>
    <row r="796" spans="1:3" ht="12">
      <c r="A796" s="363" t="s">
        <v>3799</v>
      </c>
      <c r="B796" s="357" t="s">
        <v>3798</v>
      </c>
      <c r="C796" s="364">
        <v>3</v>
      </c>
    </row>
    <row r="797" spans="1:3" ht="12">
      <c r="A797" s="363" t="s">
        <v>3801</v>
      </c>
      <c r="B797" s="357" t="s">
        <v>3800</v>
      </c>
      <c r="C797" s="364">
        <v>13</v>
      </c>
    </row>
    <row r="798" spans="1:3" ht="12">
      <c r="A798" s="363" t="s">
        <v>3803</v>
      </c>
      <c r="B798" s="357" t="s">
        <v>3802</v>
      </c>
      <c r="C798" s="364">
        <v>3</v>
      </c>
    </row>
    <row r="799" spans="1:3" ht="12">
      <c r="A799" s="363" t="s">
        <v>3805</v>
      </c>
      <c r="B799" s="357" t="s">
        <v>3804</v>
      </c>
      <c r="C799" s="364">
        <v>7</v>
      </c>
    </row>
    <row r="800" spans="1:3" ht="12">
      <c r="A800" s="363" t="s">
        <v>733</v>
      </c>
      <c r="B800" s="357" t="s">
        <v>3806</v>
      </c>
      <c r="C800" s="364">
        <v>13</v>
      </c>
    </row>
    <row r="801" spans="1:3" ht="12">
      <c r="A801" s="363" t="s">
        <v>3808</v>
      </c>
      <c r="B801" s="357" t="s">
        <v>3807</v>
      </c>
      <c r="C801" s="364">
        <v>13</v>
      </c>
    </row>
    <row r="802" spans="1:3" ht="12">
      <c r="A802" s="363" t="s">
        <v>3810</v>
      </c>
      <c r="B802" s="357" t="s">
        <v>3809</v>
      </c>
      <c r="C802" s="364">
        <v>13</v>
      </c>
    </row>
    <row r="803" spans="1:3" ht="12">
      <c r="A803" s="363" t="s">
        <v>3118</v>
      </c>
      <c r="B803" s="357" t="s">
        <v>3099</v>
      </c>
      <c r="C803" s="364">
        <v>13</v>
      </c>
    </row>
    <row r="804" spans="1:3" ht="12">
      <c r="A804" s="363" t="s">
        <v>734</v>
      </c>
      <c r="B804" s="357" t="s">
        <v>3119</v>
      </c>
      <c r="C804" s="364">
        <v>6</v>
      </c>
    </row>
    <row r="805" spans="1:3" ht="12">
      <c r="A805" s="363" t="s">
        <v>3121</v>
      </c>
      <c r="B805" s="357" t="s">
        <v>3120</v>
      </c>
      <c r="C805" s="364">
        <v>7</v>
      </c>
    </row>
    <row r="806" spans="1:3" ht="12">
      <c r="A806" s="363" t="s">
        <v>735</v>
      </c>
      <c r="B806" s="357" t="s">
        <v>3122</v>
      </c>
      <c r="C806" s="364">
        <v>9</v>
      </c>
    </row>
    <row r="807" spans="1:3" ht="12">
      <c r="A807" s="363" t="s">
        <v>3124</v>
      </c>
      <c r="B807" s="357" t="s">
        <v>3123</v>
      </c>
      <c r="C807" s="364">
        <v>13</v>
      </c>
    </row>
    <row r="808" spans="1:3" ht="24">
      <c r="A808" s="363" t="s">
        <v>736</v>
      </c>
      <c r="B808" s="357" t="s">
        <v>3125</v>
      </c>
      <c r="C808" s="364">
        <v>13</v>
      </c>
    </row>
    <row r="809" spans="1:3" ht="12">
      <c r="A809" s="363" t="s">
        <v>3127</v>
      </c>
      <c r="B809" s="357" t="s">
        <v>3126</v>
      </c>
      <c r="C809" s="364">
        <v>4</v>
      </c>
    </row>
    <row r="810" spans="1:3" ht="12">
      <c r="A810" s="363" t="s">
        <v>3129</v>
      </c>
      <c r="B810" s="357" t="s">
        <v>3128</v>
      </c>
      <c r="C810" s="364">
        <v>13</v>
      </c>
    </row>
    <row r="811" spans="1:3" ht="12">
      <c r="A811" s="363" t="s">
        <v>3131</v>
      </c>
      <c r="B811" s="357" t="s">
        <v>3130</v>
      </c>
      <c r="C811" s="364">
        <v>8</v>
      </c>
    </row>
    <row r="812" spans="1:3" ht="12">
      <c r="A812" s="363" t="s">
        <v>737</v>
      </c>
      <c r="B812" s="357" t="s">
        <v>3132</v>
      </c>
      <c r="C812" s="364">
        <v>8</v>
      </c>
    </row>
    <row r="813" spans="1:3" ht="12">
      <c r="A813" s="363" t="s">
        <v>3134</v>
      </c>
      <c r="B813" s="357" t="s">
        <v>3133</v>
      </c>
      <c r="C813" s="364">
        <v>13</v>
      </c>
    </row>
    <row r="814" spans="1:3" ht="12">
      <c r="A814" s="363" t="s">
        <v>3136</v>
      </c>
      <c r="B814" s="357" t="s">
        <v>3135</v>
      </c>
      <c r="C814" s="364">
        <v>7</v>
      </c>
    </row>
    <row r="815" spans="1:3" ht="12">
      <c r="A815" s="363" t="s">
        <v>3138</v>
      </c>
      <c r="B815" s="357" t="s">
        <v>3137</v>
      </c>
      <c r="C815" s="364">
        <v>5</v>
      </c>
    </row>
    <row r="816" spans="1:3" ht="12">
      <c r="A816" s="363" t="s">
        <v>3140</v>
      </c>
      <c r="B816" s="357" t="s">
        <v>3139</v>
      </c>
      <c r="C816" s="364">
        <v>8</v>
      </c>
    </row>
    <row r="817" spans="1:3" ht="12">
      <c r="A817" s="363" t="s">
        <v>3142</v>
      </c>
      <c r="B817" s="357" t="s">
        <v>3141</v>
      </c>
      <c r="C817" s="364">
        <v>8</v>
      </c>
    </row>
    <row r="818" spans="1:3" ht="12">
      <c r="A818" s="363" t="s">
        <v>3144</v>
      </c>
      <c r="B818" s="357" t="s">
        <v>3143</v>
      </c>
      <c r="C818" s="364">
        <v>7</v>
      </c>
    </row>
    <row r="819" spans="1:3" ht="24">
      <c r="A819" s="363" t="s">
        <v>3146</v>
      </c>
      <c r="B819" s="357" t="s">
        <v>3145</v>
      </c>
      <c r="C819" s="364">
        <v>7</v>
      </c>
    </row>
    <row r="820" spans="1:3" ht="12">
      <c r="A820" s="363" t="s">
        <v>3148</v>
      </c>
      <c r="B820" s="357" t="s">
        <v>3147</v>
      </c>
      <c r="C820" s="364">
        <v>4</v>
      </c>
    </row>
    <row r="821" spans="1:3" ht="12">
      <c r="A821" s="363" t="s">
        <v>3150</v>
      </c>
      <c r="B821" s="357" t="s">
        <v>3149</v>
      </c>
      <c r="C821" s="364">
        <v>13</v>
      </c>
    </row>
    <row r="822" spans="1:3" ht="12">
      <c r="A822" s="363" t="s">
        <v>3152</v>
      </c>
      <c r="B822" s="357" t="s">
        <v>3151</v>
      </c>
      <c r="C822" s="364">
        <v>6</v>
      </c>
    </row>
    <row r="823" spans="1:3" ht="12">
      <c r="A823" s="363" t="s">
        <v>3154</v>
      </c>
      <c r="B823" s="357" t="s">
        <v>3153</v>
      </c>
      <c r="C823" s="364">
        <v>6</v>
      </c>
    </row>
    <row r="824" spans="1:3" ht="12">
      <c r="A824" s="363" t="s">
        <v>3156</v>
      </c>
      <c r="B824" s="357" t="s">
        <v>3155</v>
      </c>
      <c r="C824" s="364">
        <v>13</v>
      </c>
    </row>
    <row r="825" spans="1:3" ht="12">
      <c r="A825" s="363" t="s">
        <v>3158</v>
      </c>
      <c r="B825" s="357" t="s">
        <v>3157</v>
      </c>
      <c r="C825" s="364">
        <v>6</v>
      </c>
    </row>
    <row r="826" spans="1:3" ht="12">
      <c r="A826" s="363" t="s">
        <v>3160</v>
      </c>
      <c r="B826" s="357" t="s">
        <v>3159</v>
      </c>
      <c r="C826" s="364">
        <v>7</v>
      </c>
    </row>
    <row r="827" spans="1:3" ht="12">
      <c r="A827" s="363" t="s">
        <v>3162</v>
      </c>
      <c r="B827" s="357" t="s">
        <v>3161</v>
      </c>
      <c r="C827" s="364">
        <v>7</v>
      </c>
    </row>
    <row r="828" spans="1:3" ht="12">
      <c r="A828" s="363" t="s">
        <v>738</v>
      </c>
      <c r="B828" s="357" t="s">
        <v>739</v>
      </c>
      <c r="C828" s="364">
        <v>13</v>
      </c>
    </row>
    <row r="829" spans="1:3" ht="24">
      <c r="A829" s="363" t="s">
        <v>740</v>
      </c>
      <c r="B829" s="357" t="s">
        <v>741</v>
      </c>
      <c r="C829" s="364">
        <v>13</v>
      </c>
    </row>
    <row r="830" spans="1:3" ht="12">
      <c r="A830" s="363" t="s">
        <v>742</v>
      </c>
      <c r="B830" s="357" t="s">
        <v>743</v>
      </c>
      <c r="C830" s="364">
        <v>13</v>
      </c>
    </row>
    <row r="831" spans="1:3" ht="12">
      <c r="A831" s="363" t="s">
        <v>4273</v>
      </c>
      <c r="B831" s="357" t="s">
        <v>4866</v>
      </c>
      <c r="C831" s="364"/>
    </row>
    <row r="832" spans="1:3" ht="12">
      <c r="A832" s="363" t="s">
        <v>744</v>
      </c>
      <c r="B832" s="357" t="s">
        <v>3163</v>
      </c>
      <c r="C832" s="364">
        <v>1</v>
      </c>
    </row>
    <row r="833" spans="1:3" ht="12">
      <c r="A833" s="363" t="s">
        <v>3165</v>
      </c>
      <c r="B833" s="357" t="s">
        <v>3164</v>
      </c>
      <c r="C833" s="364">
        <v>3</v>
      </c>
    </row>
    <row r="834" spans="1:3" ht="12">
      <c r="A834" s="363" t="s">
        <v>3167</v>
      </c>
      <c r="B834" s="357" t="s">
        <v>3166</v>
      </c>
      <c r="C834" s="364">
        <v>3</v>
      </c>
    </row>
    <row r="835" spans="1:3" ht="12">
      <c r="A835" s="363" t="s">
        <v>3169</v>
      </c>
      <c r="B835" s="357" t="s">
        <v>3168</v>
      </c>
      <c r="C835" s="364">
        <v>3</v>
      </c>
    </row>
    <row r="836" spans="1:3" ht="12">
      <c r="A836" s="363" t="s">
        <v>3171</v>
      </c>
      <c r="B836" s="357" t="s">
        <v>3170</v>
      </c>
      <c r="C836" s="364">
        <v>3</v>
      </c>
    </row>
    <row r="837" spans="1:3" ht="12">
      <c r="A837" s="363" t="s">
        <v>3173</v>
      </c>
      <c r="B837" s="357" t="s">
        <v>3172</v>
      </c>
      <c r="C837" s="364">
        <v>3</v>
      </c>
    </row>
    <row r="838" spans="1:3" ht="12">
      <c r="A838" s="363" t="s">
        <v>3175</v>
      </c>
      <c r="B838" s="357" t="s">
        <v>3174</v>
      </c>
      <c r="C838" s="364">
        <v>3</v>
      </c>
    </row>
    <row r="839" spans="1:3" ht="12">
      <c r="A839" s="363" t="s">
        <v>3177</v>
      </c>
      <c r="B839" s="357" t="s">
        <v>3176</v>
      </c>
      <c r="C839" s="364">
        <v>3</v>
      </c>
    </row>
    <row r="840" spans="1:3" ht="12">
      <c r="A840" s="363" t="s">
        <v>3179</v>
      </c>
      <c r="B840" s="357" t="s">
        <v>3178</v>
      </c>
      <c r="C840" s="364">
        <v>3</v>
      </c>
    </row>
    <row r="841" spans="1:3" ht="12">
      <c r="A841" s="363" t="s">
        <v>3181</v>
      </c>
      <c r="B841" s="357" t="s">
        <v>3180</v>
      </c>
      <c r="C841" s="364">
        <v>3</v>
      </c>
    </row>
    <row r="842" spans="1:3" ht="12">
      <c r="A842" s="363" t="s">
        <v>3183</v>
      </c>
      <c r="B842" s="357" t="s">
        <v>3182</v>
      </c>
      <c r="C842" s="364">
        <v>3</v>
      </c>
    </row>
    <row r="843" spans="1:3" ht="12">
      <c r="A843" s="363" t="s">
        <v>3185</v>
      </c>
      <c r="B843" s="357" t="s">
        <v>3184</v>
      </c>
      <c r="C843" s="364">
        <v>3</v>
      </c>
    </row>
    <row r="844" spans="1:3" ht="12">
      <c r="A844" s="363" t="s">
        <v>3187</v>
      </c>
      <c r="B844" s="357" t="s">
        <v>3186</v>
      </c>
      <c r="C844" s="364">
        <v>3</v>
      </c>
    </row>
    <row r="845" spans="1:3" ht="12">
      <c r="A845" s="363" t="s">
        <v>3189</v>
      </c>
      <c r="B845" s="357" t="s">
        <v>3188</v>
      </c>
      <c r="C845" s="364">
        <v>3</v>
      </c>
    </row>
    <row r="846" spans="1:3" ht="12">
      <c r="A846" s="363" t="s">
        <v>3191</v>
      </c>
      <c r="B846" s="357" t="s">
        <v>3190</v>
      </c>
      <c r="C846" s="364">
        <v>3</v>
      </c>
    </row>
    <row r="847" spans="1:3" ht="12">
      <c r="A847" s="363" t="s">
        <v>3193</v>
      </c>
      <c r="B847" s="357" t="s">
        <v>3192</v>
      </c>
      <c r="C847" s="364">
        <v>3</v>
      </c>
    </row>
    <row r="848" spans="1:3" ht="12">
      <c r="A848" s="363" t="s">
        <v>745</v>
      </c>
      <c r="B848" s="357" t="s">
        <v>3194</v>
      </c>
      <c r="C848" s="364">
        <v>3</v>
      </c>
    </row>
    <row r="849" spans="1:3" ht="12">
      <c r="A849" s="363" t="s">
        <v>3196</v>
      </c>
      <c r="B849" s="357" t="s">
        <v>3195</v>
      </c>
      <c r="C849" s="364">
        <v>3</v>
      </c>
    </row>
    <row r="850" spans="1:3" ht="12">
      <c r="A850" s="363" t="s">
        <v>3198</v>
      </c>
      <c r="B850" s="357" t="s">
        <v>3197</v>
      </c>
      <c r="C850" s="364">
        <v>10</v>
      </c>
    </row>
    <row r="851" spans="1:3" ht="12">
      <c r="A851" s="363" t="s">
        <v>3200</v>
      </c>
      <c r="B851" s="357" t="s">
        <v>3199</v>
      </c>
      <c r="C851" s="364">
        <v>5</v>
      </c>
    </row>
    <row r="852" spans="1:3" ht="12">
      <c r="A852" s="363" t="s">
        <v>3202</v>
      </c>
      <c r="B852" s="357" t="s">
        <v>3201</v>
      </c>
      <c r="C852" s="364">
        <v>3</v>
      </c>
    </row>
    <row r="853" spans="1:3" ht="12">
      <c r="A853" s="363" t="s">
        <v>3204</v>
      </c>
      <c r="B853" s="357" t="s">
        <v>3203</v>
      </c>
      <c r="C853" s="364">
        <v>3</v>
      </c>
    </row>
    <row r="854" spans="1:3" ht="12">
      <c r="A854" s="363" t="s">
        <v>3206</v>
      </c>
      <c r="B854" s="357" t="s">
        <v>3205</v>
      </c>
      <c r="C854" s="364">
        <v>4</v>
      </c>
    </row>
    <row r="855" spans="1:3" ht="12">
      <c r="A855" s="363" t="s">
        <v>746</v>
      </c>
      <c r="B855" s="357" t="s">
        <v>3207</v>
      </c>
      <c r="C855" s="364">
        <v>3</v>
      </c>
    </row>
    <row r="856" spans="1:3" ht="12">
      <c r="A856" s="363" t="s">
        <v>3209</v>
      </c>
      <c r="B856" s="357" t="s">
        <v>3208</v>
      </c>
      <c r="C856" s="364">
        <v>3</v>
      </c>
    </row>
    <row r="857" spans="1:3" ht="12">
      <c r="A857" s="363" t="s">
        <v>3211</v>
      </c>
      <c r="B857" s="357" t="s">
        <v>3210</v>
      </c>
      <c r="C857" s="364">
        <v>3</v>
      </c>
    </row>
    <row r="858" spans="1:3" ht="12">
      <c r="A858" s="363" t="s">
        <v>3213</v>
      </c>
      <c r="B858" s="357" t="s">
        <v>3212</v>
      </c>
      <c r="C858" s="364">
        <v>11</v>
      </c>
    </row>
    <row r="859" spans="1:3" ht="12">
      <c r="A859" s="363" t="s">
        <v>3215</v>
      </c>
      <c r="B859" s="357" t="s">
        <v>3214</v>
      </c>
      <c r="C859" s="364">
        <v>10</v>
      </c>
    </row>
    <row r="860" spans="1:3" ht="12">
      <c r="A860" s="363" t="s">
        <v>3217</v>
      </c>
      <c r="B860" s="357" t="s">
        <v>3216</v>
      </c>
      <c r="C860" s="364">
        <v>9</v>
      </c>
    </row>
    <row r="861" spans="1:3" ht="12">
      <c r="A861" s="363" t="s">
        <v>3396</v>
      </c>
      <c r="B861" s="357" t="s">
        <v>3395</v>
      </c>
      <c r="C861" s="364">
        <v>8</v>
      </c>
    </row>
    <row r="862" spans="1:3" ht="12">
      <c r="A862" s="363" t="s">
        <v>747</v>
      </c>
      <c r="B862" s="357" t="s">
        <v>3397</v>
      </c>
      <c r="C862" s="364">
        <v>7</v>
      </c>
    </row>
    <row r="863" spans="1:3" ht="12">
      <c r="A863" s="363" t="s">
        <v>3399</v>
      </c>
      <c r="B863" s="357" t="s">
        <v>3398</v>
      </c>
      <c r="C863" s="364">
        <v>7</v>
      </c>
    </row>
    <row r="864" spans="1:3" ht="12">
      <c r="A864" s="363" t="s">
        <v>748</v>
      </c>
      <c r="B864" s="357" t="s">
        <v>3400</v>
      </c>
      <c r="C864" s="364">
        <v>8</v>
      </c>
    </row>
    <row r="865" spans="1:3" ht="12">
      <c r="A865" s="363" t="s">
        <v>3402</v>
      </c>
      <c r="B865" s="357" t="s">
        <v>3401</v>
      </c>
      <c r="C865" s="364">
        <v>7</v>
      </c>
    </row>
    <row r="866" spans="1:3" ht="12">
      <c r="A866" s="363" t="s">
        <v>749</v>
      </c>
      <c r="B866" s="357" t="s">
        <v>3403</v>
      </c>
      <c r="C866" s="364">
        <v>7</v>
      </c>
    </row>
    <row r="867" spans="1:3" ht="12">
      <c r="A867" s="363" t="s">
        <v>750</v>
      </c>
      <c r="B867" s="357" t="s">
        <v>3404</v>
      </c>
      <c r="C867" s="364">
        <v>6</v>
      </c>
    </row>
    <row r="868" spans="1:3" ht="12">
      <c r="A868" s="363" t="s">
        <v>3406</v>
      </c>
      <c r="B868" s="357" t="s">
        <v>3405</v>
      </c>
      <c r="C868" s="364">
        <v>7</v>
      </c>
    </row>
    <row r="869" spans="1:3" ht="12">
      <c r="A869" s="363" t="s">
        <v>3408</v>
      </c>
      <c r="B869" s="357" t="s">
        <v>3407</v>
      </c>
      <c r="C869" s="364">
        <v>13</v>
      </c>
    </row>
    <row r="870" spans="1:3" ht="12">
      <c r="A870" s="363" t="s">
        <v>3410</v>
      </c>
      <c r="B870" s="357" t="s">
        <v>3409</v>
      </c>
      <c r="C870" s="364">
        <v>13</v>
      </c>
    </row>
    <row r="871" spans="1:3" ht="12">
      <c r="A871" s="363" t="s">
        <v>3412</v>
      </c>
      <c r="B871" s="357" t="s">
        <v>3411</v>
      </c>
      <c r="C871" s="364">
        <v>13</v>
      </c>
    </row>
    <row r="872" spans="1:3" ht="12">
      <c r="A872" s="363" t="s">
        <v>3414</v>
      </c>
      <c r="B872" s="357" t="s">
        <v>3413</v>
      </c>
      <c r="C872" s="364">
        <v>7</v>
      </c>
    </row>
    <row r="873" spans="1:3" ht="12">
      <c r="A873" s="363" t="s">
        <v>751</v>
      </c>
      <c r="B873" s="357" t="s">
        <v>3415</v>
      </c>
      <c r="C873" s="364">
        <v>8</v>
      </c>
    </row>
    <row r="874" spans="1:3" ht="12">
      <c r="A874" s="363" t="s">
        <v>3577</v>
      </c>
      <c r="B874" s="357" t="s">
        <v>3416</v>
      </c>
      <c r="C874" s="364">
        <v>7</v>
      </c>
    </row>
    <row r="875" spans="1:3" ht="12">
      <c r="A875" s="363" t="s">
        <v>3579</v>
      </c>
      <c r="B875" s="357" t="s">
        <v>3578</v>
      </c>
      <c r="C875" s="364">
        <v>6</v>
      </c>
    </row>
    <row r="876" spans="1:3" ht="12">
      <c r="A876" s="363" t="s">
        <v>3581</v>
      </c>
      <c r="B876" s="357" t="s">
        <v>3580</v>
      </c>
      <c r="C876" s="364">
        <v>7</v>
      </c>
    </row>
    <row r="877" spans="1:3" ht="12">
      <c r="A877" s="363" t="s">
        <v>3583</v>
      </c>
      <c r="B877" s="357" t="s">
        <v>3582</v>
      </c>
      <c r="C877" s="364">
        <v>6</v>
      </c>
    </row>
    <row r="878" spans="1:3" ht="12">
      <c r="A878" s="363" t="s">
        <v>3585</v>
      </c>
      <c r="B878" s="357" t="s">
        <v>3584</v>
      </c>
      <c r="C878" s="364">
        <v>13</v>
      </c>
    </row>
    <row r="879" spans="1:3" ht="12">
      <c r="A879" s="363" t="s">
        <v>3587</v>
      </c>
      <c r="B879" s="357" t="s">
        <v>3586</v>
      </c>
      <c r="C879" s="364">
        <v>5</v>
      </c>
    </row>
    <row r="880" spans="1:3" ht="12">
      <c r="A880" s="363" t="s">
        <v>3589</v>
      </c>
      <c r="B880" s="357" t="s">
        <v>3588</v>
      </c>
      <c r="C880" s="364">
        <v>13</v>
      </c>
    </row>
    <row r="881" spans="1:3" ht="12">
      <c r="A881" s="363" t="s">
        <v>3591</v>
      </c>
      <c r="B881" s="357" t="s">
        <v>3590</v>
      </c>
      <c r="C881" s="364">
        <v>13</v>
      </c>
    </row>
    <row r="882" spans="1:3" ht="12">
      <c r="A882" s="363" t="s">
        <v>3593</v>
      </c>
      <c r="B882" s="357" t="s">
        <v>3592</v>
      </c>
      <c r="C882" s="364">
        <v>8</v>
      </c>
    </row>
    <row r="883" spans="1:3" ht="12">
      <c r="A883" s="363" t="s">
        <v>3595</v>
      </c>
      <c r="B883" s="357" t="s">
        <v>3594</v>
      </c>
      <c r="C883" s="364">
        <v>6</v>
      </c>
    </row>
    <row r="884" spans="1:3" ht="12">
      <c r="A884" s="363" t="s">
        <v>752</v>
      </c>
      <c r="B884" s="357" t="s">
        <v>3596</v>
      </c>
      <c r="C884" s="364">
        <v>6</v>
      </c>
    </row>
    <row r="885" spans="1:3" ht="12">
      <c r="A885" s="363" t="s">
        <v>3598</v>
      </c>
      <c r="B885" s="357" t="s">
        <v>3597</v>
      </c>
      <c r="C885" s="364">
        <v>6</v>
      </c>
    </row>
    <row r="886" spans="1:3" ht="12">
      <c r="A886" s="363" t="s">
        <v>3600</v>
      </c>
      <c r="B886" s="357" t="s">
        <v>3599</v>
      </c>
      <c r="C886" s="364">
        <v>13</v>
      </c>
    </row>
    <row r="887" spans="1:3" ht="12">
      <c r="A887" s="363" t="s">
        <v>3602</v>
      </c>
      <c r="B887" s="357" t="s">
        <v>3601</v>
      </c>
      <c r="C887" s="364">
        <v>13</v>
      </c>
    </row>
    <row r="888" spans="1:3" ht="12">
      <c r="A888" s="363" t="s">
        <v>753</v>
      </c>
      <c r="B888" s="357" t="s">
        <v>3603</v>
      </c>
      <c r="C888" s="364">
        <v>6</v>
      </c>
    </row>
    <row r="889" spans="1:3" ht="12">
      <c r="A889" s="363" t="s">
        <v>3605</v>
      </c>
      <c r="B889" s="357" t="s">
        <v>3604</v>
      </c>
      <c r="C889" s="364">
        <v>6</v>
      </c>
    </row>
    <row r="890" spans="1:3" ht="12">
      <c r="A890" s="363" t="s">
        <v>4112</v>
      </c>
      <c r="B890" s="357" t="s">
        <v>3606</v>
      </c>
      <c r="C890" s="364">
        <v>8</v>
      </c>
    </row>
    <row r="891" spans="1:3" ht="12">
      <c r="A891" s="363" t="s">
        <v>4114</v>
      </c>
      <c r="B891" s="357" t="s">
        <v>4113</v>
      </c>
      <c r="C891" s="364">
        <v>6</v>
      </c>
    </row>
    <row r="892" spans="1:3" ht="12">
      <c r="A892" s="363" t="s">
        <v>754</v>
      </c>
      <c r="B892" s="357" t="s">
        <v>4115</v>
      </c>
      <c r="C892" s="364">
        <v>7</v>
      </c>
    </row>
    <row r="893" spans="1:3" ht="12">
      <c r="A893" s="363" t="s">
        <v>4117</v>
      </c>
      <c r="B893" s="357" t="s">
        <v>4116</v>
      </c>
      <c r="C893" s="364">
        <v>7</v>
      </c>
    </row>
    <row r="894" spans="1:3" ht="12">
      <c r="A894" s="363" t="s">
        <v>4119</v>
      </c>
      <c r="B894" s="357" t="s">
        <v>4118</v>
      </c>
      <c r="C894" s="364">
        <v>7</v>
      </c>
    </row>
    <row r="895" spans="1:3" ht="12">
      <c r="A895" s="363" t="s">
        <v>755</v>
      </c>
      <c r="B895" s="357" t="s">
        <v>4120</v>
      </c>
      <c r="C895" s="364">
        <v>6</v>
      </c>
    </row>
    <row r="896" spans="1:3" ht="12">
      <c r="A896" s="363" t="s">
        <v>4122</v>
      </c>
      <c r="B896" s="357" t="s">
        <v>4121</v>
      </c>
      <c r="C896" s="364">
        <v>6</v>
      </c>
    </row>
    <row r="897" spans="1:3" ht="12">
      <c r="A897" s="363" t="s">
        <v>756</v>
      </c>
      <c r="B897" s="357" t="s">
        <v>4123</v>
      </c>
      <c r="C897" s="364">
        <v>5</v>
      </c>
    </row>
    <row r="898" spans="1:3" ht="12">
      <c r="A898" s="363" t="s">
        <v>4125</v>
      </c>
      <c r="B898" s="357" t="s">
        <v>4124</v>
      </c>
      <c r="C898" s="364">
        <v>6</v>
      </c>
    </row>
    <row r="899" spans="1:3" ht="12">
      <c r="A899" s="363" t="s">
        <v>4127</v>
      </c>
      <c r="B899" s="357" t="s">
        <v>4126</v>
      </c>
      <c r="C899" s="364">
        <v>8</v>
      </c>
    </row>
    <row r="900" spans="1:3" ht="12">
      <c r="A900" s="363" t="s">
        <v>4129</v>
      </c>
      <c r="B900" s="357" t="s">
        <v>4128</v>
      </c>
      <c r="C900" s="364">
        <v>6</v>
      </c>
    </row>
    <row r="901" spans="1:3" ht="12">
      <c r="A901" s="363" t="s">
        <v>4131</v>
      </c>
      <c r="B901" s="357" t="s">
        <v>4130</v>
      </c>
      <c r="C901" s="364">
        <v>7</v>
      </c>
    </row>
    <row r="902" spans="1:3" ht="12">
      <c r="A902" s="363" t="s">
        <v>4133</v>
      </c>
      <c r="B902" s="357" t="s">
        <v>4132</v>
      </c>
      <c r="C902" s="364">
        <v>7</v>
      </c>
    </row>
    <row r="903" spans="1:3" ht="12">
      <c r="A903" s="363" t="s">
        <v>4135</v>
      </c>
      <c r="B903" s="357" t="s">
        <v>4134</v>
      </c>
      <c r="C903" s="364">
        <v>8</v>
      </c>
    </row>
    <row r="904" spans="1:3" ht="12">
      <c r="A904" s="363" t="s">
        <v>4137</v>
      </c>
      <c r="B904" s="357" t="s">
        <v>4136</v>
      </c>
      <c r="C904" s="364">
        <v>6</v>
      </c>
    </row>
    <row r="905" spans="1:3" ht="12">
      <c r="A905" s="363" t="s">
        <v>4139</v>
      </c>
      <c r="B905" s="357" t="s">
        <v>4138</v>
      </c>
      <c r="C905" s="364">
        <v>8</v>
      </c>
    </row>
    <row r="906" spans="1:3" ht="12">
      <c r="A906" s="363" t="s">
        <v>4141</v>
      </c>
      <c r="B906" s="357" t="s">
        <v>4140</v>
      </c>
      <c r="C906" s="364">
        <v>13</v>
      </c>
    </row>
    <row r="907" spans="1:3" ht="12">
      <c r="A907" s="363" t="s">
        <v>4143</v>
      </c>
      <c r="B907" s="357" t="s">
        <v>4142</v>
      </c>
      <c r="C907" s="364">
        <v>13</v>
      </c>
    </row>
    <row r="908" spans="1:3" ht="12">
      <c r="A908" s="363" t="s">
        <v>4145</v>
      </c>
      <c r="B908" s="357" t="s">
        <v>4144</v>
      </c>
      <c r="C908" s="364">
        <v>11</v>
      </c>
    </row>
    <row r="909" spans="1:3" ht="12">
      <c r="A909" s="363" t="s">
        <v>4147</v>
      </c>
      <c r="B909" s="357" t="s">
        <v>4146</v>
      </c>
      <c r="C909" s="364">
        <v>6</v>
      </c>
    </row>
    <row r="910" spans="1:3" ht="12">
      <c r="A910" s="363" t="s">
        <v>4149</v>
      </c>
      <c r="B910" s="357" t="s">
        <v>4148</v>
      </c>
      <c r="C910" s="364">
        <v>1</v>
      </c>
    </row>
    <row r="911" spans="1:3" ht="12">
      <c r="A911" s="363" t="s">
        <v>4151</v>
      </c>
      <c r="B911" s="357" t="s">
        <v>4150</v>
      </c>
      <c r="C911" s="364">
        <v>6</v>
      </c>
    </row>
    <row r="912" spans="1:3" ht="12">
      <c r="A912" s="363" t="s">
        <v>4153</v>
      </c>
      <c r="B912" s="357" t="s">
        <v>4152</v>
      </c>
      <c r="C912" s="364">
        <v>13</v>
      </c>
    </row>
    <row r="913" spans="1:3" ht="12">
      <c r="A913" s="363" t="s">
        <v>4155</v>
      </c>
      <c r="B913" s="357" t="s">
        <v>4154</v>
      </c>
      <c r="C913" s="364">
        <v>13</v>
      </c>
    </row>
    <row r="914" spans="1:3" ht="12">
      <c r="A914" s="363" t="s">
        <v>4157</v>
      </c>
      <c r="B914" s="357" t="s">
        <v>4156</v>
      </c>
      <c r="C914" s="364">
        <v>13</v>
      </c>
    </row>
    <row r="915" spans="1:3" ht="12">
      <c r="A915" s="363" t="s">
        <v>4159</v>
      </c>
      <c r="B915" s="357" t="s">
        <v>4158</v>
      </c>
      <c r="C915" s="364">
        <v>13</v>
      </c>
    </row>
    <row r="916" spans="1:3" ht="12">
      <c r="A916" s="363" t="s">
        <v>4161</v>
      </c>
      <c r="B916" s="357" t="s">
        <v>4160</v>
      </c>
      <c r="C916" s="364">
        <v>1</v>
      </c>
    </row>
    <row r="917" spans="1:3" ht="12">
      <c r="A917" s="363" t="s">
        <v>4163</v>
      </c>
      <c r="B917" s="357" t="s">
        <v>4162</v>
      </c>
      <c r="C917" s="364">
        <v>6</v>
      </c>
    </row>
    <row r="918" spans="1:3" ht="12">
      <c r="A918" s="363" t="s">
        <v>4165</v>
      </c>
      <c r="B918" s="357" t="s">
        <v>4164</v>
      </c>
      <c r="C918" s="364">
        <v>13</v>
      </c>
    </row>
    <row r="919" spans="1:3" ht="12">
      <c r="A919" s="363" t="s">
        <v>4167</v>
      </c>
      <c r="B919" s="357" t="s">
        <v>4166</v>
      </c>
      <c r="C919" s="364">
        <v>6</v>
      </c>
    </row>
    <row r="920" spans="1:3" ht="12">
      <c r="A920" s="363" t="s">
        <v>4169</v>
      </c>
      <c r="B920" s="357" t="s">
        <v>4168</v>
      </c>
      <c r="C920" s="364">
        <v>6</v>
      </c>
    </row>
    <row r="921" spans="1:3" ht="12">
      <c r="A921" s="363" t="s">
        <v>4171</v>
      </c>
      <c r="B921" s="357" t="s">
        <v>4170</v>
      </c>
      <c r="C921" s="364">
        <v>6</v>
      </c>
    </row>
    <row r="922" spans="1:3" ht="12">
      <c r="A922" s="363" t="s">
        <v>4173</v>
      </c>
      <c r="B922" s="357" t="s">
        <v>4172</v>
      </c>
      <c r="C922" s="364">
        <v>6</v>
      </c>
    </row>
    <row r="923" spans="1:3" ht="12">
      <c r="A923" s="363" t="s">
        <v>4175</v>
      </c>
      <c r="B923" s="357" t="s">
        <v>4174</v>
      </c>
      <c r="C923" s="364">
        <v>6</v>
      </c>
    </row>
    <row r="924" spans="1:3" ht="12">
      <c r="A924" s="363" t="s">
        <v>4177</v>
      </c>
      <c r="B924" s="357" t="s">
        <v>4176</v>
      </c>
      <c r="C924" s="364">
        <v>6</v>
      </c>
    </row>
    <row r="925" spans="1:3" ht="12">
      <c r="A925" s="363" t="s">
        <v>757</v>
      </c>
      <c r="B925" s="357" t="s">
        <v>4178</v>
      </c>
      <c r="C925" s="364">
        <v>3</v>
      </c>
    </row>
    <row r="926" spans="1:3" ht="12">
      <c r="A926" s="363" t="s">
        <v>4180</v>
      </c>
      <c r="B926" s="357" t="s">
        <v>4179</v>
      </c>
      <c r="C926" s="364">
        <v>8</v>
      </c>
    </row>
    <row r="927" spans="1:3" ht="12">
      <c r="A927" s="363" t="s">
        <v>4182</v>
      </c>
      <c r="B927" s="357" t="s">
        <v>4181</v>
      </c>
      <c r="C927" s="364">
        <v>6</v>
      </c>
    </row>
    <row r="928" spans="1:3" ht="12">
      <c r="A928" s="363" t="s">
        <v>2542</v>
      </c>
      <c r="B928" s="357" t="s">
        <v>4183</v>
      </c>
      <c r="C928" s="364">
        <v>6</v>
      </c>
    </row>
    <row r="929" spans="1:3" ht="24">
      <c r="A929" s="363" t="s">
        <v>758</v>
      </c>
      <c r="B929" s="357" t="s">
        <v>2543</v>
      </c>
      <c r="C929" s="364">
        <v>8</v>
      </c>
    </row>
    <row r="930" spans="1:3" ht="12">
      <c r="A930" s="363" t="s">
        <v>759</v>
      </c>
      <c r="B930" s="357" t="s">
        <v>2544</v>
      </c>
      <c r="C930" s="364">
        <v>7</v>
      </c>
    </row>
    <row r="931" spans="1:3" ht="24">
      <c r="A931" s="363" t="s">
        <v>2546</v>
      </c>
      <c r="B931" s="357" t="s">
        <v>2545</v>
      </c>
      <c r="C931" s="364">
        <v>6</v>
      </c>
    </row>
    <row r="932" spans="1:3" ht="24">
      <c r="A932" s="363" t="s">
        <v>2548</v>
      </c>
      <c r="B932" s="357" t="s">
        <v>2547</v>
      </c>
      <c r="C932" s="364">
        <v>6</v>
      </c>
    </row>
    <row r="933" spans="1:3" ht="12">
      <c r="A933" s="363" t="s">
        <v>2550</v>
      </c>
      <c r="B933" s="357" t="s">
        <v>2549</v>
      </c>
      <c r="C933" s="364">
        <v>6</v>
      </c>
    </row>
    <row r="934" spans="1:3" ht="12">
      <c r="A934" s="363" t="s">
        <v>760</v>
      </c>
      <c r="B934" s="357" t="s">
        <v>2551</v>
      </c>
      <c r="C934" s="364">
        <v>13</v>
      </c>
    </row>
    <row r="935" spans="1:3" ht="12">
      <c r="A935" s="363" t="s">
        <v>2553</v>
      </c>
      <c r="B935" s="357" t="s">
        <v>2552</v>
      </c>
      <c r="C935" s="364">
        <v>13</v>
      </c>
    </row>
    <row r="936" spans="1:3" ht="12">
      <c r="A936" s="363" t="s">
        <v>761</v>
      </c>
      <c r="B936" s="357" t="s">
        <v>762</v>
      </c>
      <c r="C936" s="364">
        <v>13</v>
      </c>
    </row>
    <row r="937" spans="1:3" ht="12">
      <c r="A937" s="363" t="s">
        <v>763</v>
      </c>
      <c r="B937" s="357" t="s">
        <v>764</v>
      </c>
      <c r="C937" s="364">
        <v>3</v>
      </c>
    </row>
    <row r="938" spans="1:3" ht="12">
      <c r="A938" s="363" t="s">
        <v>765</v>
      </c>
      <c r="B938" s="357" t="s">
        <v>766</v>
      </c>
      <c r="C938" s="364">
        <v>6</v>
      </c>
    </row>
    <row r="939" spans="1:3" ht="12">
      <c r="A939" s="363" t="s">
        <v>767</v>
      </c>
      <c r="B939" s="357" t="s">
        <v>768</v>
      </c>
      <c r="C939" s="364">
        <v>3</v>
      </c>
    </row>
    <row r="940" spans="1:3" ht="12">
      <c r="A940" s="363" t="s">
        <v>769</v>
      </c>
      <c r="B940" s="357" t="s">
        <v>770</v>
      </c>
      <c r="C940" s="364">
        <v>3</v>
      </c>
    </row>
    <row r="941" spans="1:3" ht="12">
      <c r="A941" s="363" t="s">
        <v>771</v>
      </c>
      <c r="B941" s="357" t="s">
        <v>772</v>
      </c>
      <c r="C941" s="364">
        <v>3</v>
      </c>
    </row>
    <row r="942" spans="1:3" ht="12">
      <c r="A942" s="363" t="s">
        <v>773</v>
      </c>
      <c r="B942" s="357" t="s">
        <v>774</v>
      </c>
      <c r="C942" s="364">
        <v>3</v>
      </c>
    </row>
    <row r="943" spans="1:3" ht="12">
      <c r="A943" s="363" t="s">
        <v>775</v>
      </c>
      <c r="B943" s="357" t="s">
        <v>776</v>
      </c>
      <c r="C943" s="364">
        <v>3</v>
      </c>
    </row>
    <row r="944" spans="1:3" ht="12">
      <c r="A944" s="363" t="s">
        <v>777</v>
      </c>
      <c r="B944" s="357" t="s">
        <v>778</v>
      </c>
      <c r="C944" s="364">
        <v>3</v>
      </c>
    </row>
    <row r="945" spans="1:3" ht="12">
      <c r="A945" s="363" t="s">
        <v>779</v>
      </c>
      <c r="B945" s="357" t="s">
        <v>780</v>
      </c>
      <c r="C945" s="364">
        <v>3</v>
      </c>
    </row>
    <row r="946" spans="1:3" ht="12">
      <c r="A946" s="363" t="s">
        <v>781</v>
      </c>
      <c r="B946" s="357" t="s">
        <v>782</v>
      </c>
      <c r="C946" s="364">
        <v>3</v>
      </c>
    </row>
    <row r="947" spans="1:3" ht="12">
      <c r="A947" s="363" t="s">
        <v>783</v>
      </c>
      <c r="B947" s="357" t="s">
        <v>784</v>
      </c>
      <c r="C947" s="364">
        <v>3</v>
      </c>
    </row>
    <row r="948" spans="1:3" ht="12">
      <c r="A948" s="363" t="s">
        <v>785</v>
      </c>
      <c r="B948" s="357" t="s">
        <v>786</v>
      </c>
      <c r="C948" s="364">
        <v>3</v>
      </c>
    </row>
    <row r="949" spans="1:3" ht="12">
      <c r="A949" s="363" t="s">
        <v>787</v>
      </c>
      <c r="B949" s="357" t="s">
        <v>788</v>
      </c>
      <c r="C949" s="364">
        <v>3</v>
      </c>
    </row>
    <row r="950" spans="1:3" ht="12">
      <c r="A950" s="363" t="s">
        <v>789</v>
      </c>
      <c r="B950" s="357" t="s">
        <v>790</v>
      </c>
      <c r="C950" s="364">
        <v>3</v>
      </c>
    </row>
    <row r="951" spans="1:3" ht="12">
      <c r="A951" s="363" t="s">
        <v>791</v>
      </c>
      <c r="B951" s="357" t="s">
        <v>792</v>
      </c>
      <c r="C951" s="364">
        <v>3</v>
      </c>
    </row>
    <row r="952" spans="1:3" ht="24">
      <c r="A952" s="363" t="s">
        <v>793</v>
      </c>
      <c r="B952" s="357" t="s">
        <v>794</v>
      </c>
      <c r="C952" s="364">
        <v>13</v>
      </c>
    </row>
    <row r="953" spans="1:3" ht="12">
      <c r="A953" s="363" t="s">
        <v>795</v>
      </c>
      <c r="B953" s="357" t="s">
        <v>796</v>
      </c>
      <c r="C953" s="364">
        <v>13</v>
      </c>
    </row>
    <row r="954" spans="1:3" ht="12">
      <c r="A954" s="363" t="s">
        <v>797</v>
      </c>
      <c r="B954" s="357" t="s">
        <v>798</v>
      </c>
      <c r="C954" s="364">
        <v>13</v>
      </c>
    </row>
    <row r="955" spans="1:3" ht="12">
      <c r="A955" s="363" t="s">
        <v>799</v>
      </c>
      <c r="B955" s="357" t="s">
        <v>800</v>
      </c>
      <c r="C955" s="364">
        <v>5</v>
      </c>
    </row>
    <row r="956" spans="1:3" ht="12">
      <c r="A956" s="363" t="s">
        <v>801</v>
      </c>
      <c r="B956" s="357" t="s">
        <v>1153</v>
      </c>
      <c r="C956" s="364">
        <v>13</v>
      </c>
    </row>
    <row r="957" spans="1:3" ht="12">
      <c r="A957" s="363" t="s">
        <v>1154</v>
      </c>
      <c r="B957" s="357" t="s">
        <v>1155</v>
      </c>
      <c r="C957" s="364">
        <v>13</v>
      </c>
    </row>
    <row r="958" spans="1:3" ht="12">
      <c r="A958" s="363" t="s">
        <v>1156</v>
      </c>
      <c r="B958" s="357" t="s">
        <v>1157</v>
      </c>
      <c r="C958" s="364">
        <v>13</v>
      </c>
    </row>
    <row r="959" spans="1:3" ht="12">
      <c r="A959" s="363" t="s">
        <v>1158</v>
      </c>
      <c r="B959" s="357" t="s">
        <v>1159</v>
      </c>
      <c r="C959" s="364">
        <v>11</v>
      </c>
    </row>
    <row r="960" spans="1:3" ht="12">
      <c r="A960" s="363" t="s">
        <v>4273</v>
      </c>
      <c r="B960" s="357" t="s">
        <v>4866</v>
      </c>
      <c r="C960" s="364"/>
    </row>
    <row r="961" spans="1:3" ht="12">
      <c r="A961" s="363" t="s">
        <v>2555</v>
      </c>
      <c r="B961" s="357" t="s">
        <v>2554</v>
      </c>
      <c r="C961" s="364">
        <v>2</v>
      </c>
    </row>
    <row r="962" spans="1:3" ht="12">
      <c r="A962" s="363" t="s">
        <v>2557</v>
      </c>
      <c r="B962" s="357" t="s">
        <v>2556</v>
      </c>
      <c r="C962" s="364">
        <v>3</v>
      </c>
    </row>
    <row r="963" spans="1:3" ht="12">
      <c r="A963" s="363" t="s">
        <v>2559</v>
      </c>
      <c r="B963" s="357" t="s">
        <v>2558</v>
      </c>
      <c r="C963" s="364">
        <v>3</v>
      </c>
    </row>
    <row r="964" spans="1:3" ht="12">
      <c r="A964" s="363" t="s">
        <v>2561</v>
      </c>
      <c r="B964" s="357" t="s">
        <v>2560</v>
      </c>
      <c r="C964" s="364">
        <v>4</v>
      </c>
    </row>
    <row r="965" spans="1:3" ht="12">
      <c r="A965" s="363" t="s">
        <v>2563</v>
      </c>
      <c r="B965" s="357" t="s">
        <v>2562</v>
      </c>
      <c r="C965" s="364">
        <v>4</v>
      </c>
    </row>
    <row r="966" spans="1:3" ht="12">
      <c r="A966" s="363" t="s">
        <v>2565</v>
      </c>
      <c r="B966" s="357" t="s">
        <v>2564</v>
      </c>
      <c r="C966" s="364">
        <v>3</v>
      </c>
    </row>
    <row r="967" spans="1:3" ht="12">
      <c r="A967" s="363" t="s">
        <v>4044</v>
      </c>
      <c r="B967" s="357" t="s">
        <v>4043</v>
      </c>
      <c r="C967" s="364">
        <v>3</v>
      </c>
    </row>
    <row r="968" spans="1:3" ht="12">
      <c r="A968" s="363" t="s">
        <v>4046</v>
      </c>
      <c r="B968" s="357" t="s">
        <v>4045</v>
      </c>
      <c r="C968" s="364">
        <v>1</v>
      </c>
    </row>
    <row r="969" spans="1:3" ht="12">
      <c r="A969" s="363" t="s">
        <v>4048</v>
      </c>
      <c r="B969" s="357" t="s">
        <v>4047</v>
      </c>
      <c r="C969" s="364">
        <v>10</v>
      </c>
    </row>
    <row r="970" spans="1:3" ht="12">
      <c r="A970" s="363" t="s">
        <v>4050</v>
      </c>
      <c r="B970" s="357" t="s">
        <v>4049</v>
      </c>
      <c r="C970" s="364">
        <v>3</v>
      </c>
    </row>
    <row r="971" spans="1:3" ht="12">
      <c r="A971" s="363" t="s">
        <v>4052</v>
      </c>
      <c r="B971" s="357" t="s">
        <v>4051</v>
      </c>
      <c r="C971" s="364">
        <v>3</v>
      </c>
    </row>
    <row r="972" spans="1:3" ht="12">
      <c r="A972" s="363" t="s">
        <v>4054</v>
      </c>
      <c r="B972" s="357" t="s">
        <v>4053</v>
      </c>
      <c r="C972" s="364">
        <v>5</v>
      </c>
    </row>
    <row r="973" spans="1:3" ht="12">
      <c r="A973" s="363" t="s">
        <v>4056</v>
      </c>
      <c r="B973" s="357" t="s">
        <v>4055</v>
      </c>
      <c r="C973" s="364">
        <v>7</v>
      </c>
    </row>
    <row r="974" spans="1:3" ht="12">
      <c r="A974" s="363" t="s">
        <v>172</v>
      </c>
      <c r="B974" s="357" t="s">
        <v>4057</v>
      </c>
      <c r="C974" s="364">
        <v>3</v>
      </c>
    </row>
    <row r="975" spans="1:3" ht="12">
      <c r="A975" s="363" t="s">
        <v>174</v>
      </c>
      <c r="B975" s="357" t="s">
        <v>173</v>
      </c>
      <c r="C975" s="364">
        <v>3</v>
      </c>
    </row>
    <row r="976" spans="1:3" ht="12">
      <c r="A976" s="363" t="s">
        <v>176</v>
      </c>
      <c r="B976" s="357" t="s">
        <v>175</v>
      </c>
      <c r="C976" s="364">
        <v>3</v>
      </c>
    </row>
    <row r="977" spans="1:3" ht="12">
      <c r="A977" s="363" t="s">
        <v>178</v>
      </c>
      <c r="B977" s="357" t="s">
        <v>177</v>
      </c>
      <c r="C977" s="364">
        <v>3</v>
      </c>
    </row>
    <row r="978" spans="1:3" ht="12">
      <c r="A978" s="363" t="s">
        <v>180</v>
      </c>
      <c r="B978" s="357" t="s">
        <v>179</v>
      </c>
      <c r="C978" s="364">
        <v>5</v>
      </c>
    </row>
    <row r="979" spans="1:3" ht="12">
      <c r="A979" s="363" t="s">
        <v>182</v>
      </c>
      <c r="B979" s="357" t="s">
        <v>181</v>
      </c>
      <c r="C979" s="364">
        <v>9</v>
      </c>
    </row>
    <row r="980" spans="1:3" ht="12">
      <c r="A980" s="363" t="s">
        <v>184</v>
      </c>
      <c r="B980" s="357" t="s">
        <v>183</v>
      </c>
      <c r="C980" s="364">
        <v>5</v>
      </c>
    </row>
    <row r="981" spans="1:3" ht="12">
      <c r="A981" s="363" t="s">
        <v>186</v>
      </c>
      <c r="B981" s="357" t="s">
        <v>185</v>
      </c>
      <c r="C981" s="364">
        <v>3</v>
      </c>
    </row>
    <row r="982" spans="1:3" ht="12">
      <c r="A982" s="363" t="s">
        <v>1160</v>
      </c>
      <c r="B982" s="357" t="s">
        <v>187</v>
      </c>
      <c r="C982" s="364">
        <v>6</v>
      </c>
    </row>
    <row r="983" spans="1:3" ht="12">
      <c r="A983" s="363" t="s">
        <v>189</v>
      </c>
      <c r="B983" s="357" t="s">
        <v>188</v>
      </c>
      <c r="C983" s="364">
        <v>11</v>
      </c>
    </row>
    <row r="984" spans="1:3" ht="12">
      <c r="A984" s="363" t="s">
        <v>191</v>
      </c>
      <c r="B984" s="357" t="s">
        <v>190</v>
      </c>
      <c r="C984" s="364">
        <v>3</v>
      </c>
    </row>
    <row r="985" spans="1:3" ht="12">
      <c r="A985" s="363" t="s">
        <v>193</v>
      </c>
      <c r="B985" s="357" t="s">
        <v>192</v>
      </c>
      <c r="C985" s="364">
        <v>1</v>
      </c>
    </row>
    <row r="986" spans="1:3" ht="12">
      <c r="A986" s="363" t="s">
        <v>1161</v>
      </c>
      <c r="B986" s="357" t="s">
        <v>194</v>
      </c>
      <c r="C986" s="364">
        <v>7</v>
      </c>
    </row>
    <row r="987" spans="1:3" ht="12">
      <c r="A987" s="363" t="s">
        <v>196</v>
      </c>
      <c r="B987" s="357" t="s">
        <v>195</v>
      </c>
      <c r="C987" s="364">
        <v>6</v>
      </c>
    </row>
    <row r="988" spans="1:3" ht="12">
      <c r="A988" s="363" t="s">
        <v>198</v>
      </c>
      <c r="B988" s="357" t="s">
        <v>197</v>
      </c>
      <c r="C988" s="364">
        <v>6</v>
      </c>
    </row>
    <row r="989" spans="1:3" ht="12">
      <c r="A989" s="363" t="s">
        <v>200</v>
      </c>
      <c r="B989" s="357" t="s">
        <v>199</v>
      </c>
      <c r="C989" s="364">
        <v>13</v>
      </c>
    </row>
    <row r="990" spans="1:3" ht="12">
      <c r="A990" s="363" t="s">
        <v>1162</v>
      </c>
      <c r="B990" s="357" t="s">
        <v>201</v>
      </c>
      <c r="C990" s="364">
        <v>8</v>
      </c>
    </row>
    <row r="991" spans="1:3" ht="12">
      <c r="A991" s="363" t="s">
        <v>203</v>
      </c>
      <c r="B991" s="357" t="s">
        <v>202</v>
      </c>
      <c r="C991" s="364">
        <v>8</v>
      </c>
    </row>
    <row r="992" spans="1:3" ht="12">
      <c r="A992" s="363" t="s">
        <v>205</v>
      </c>
      <c r="B992" s="357" t="s">
        <v>204</v>
      </c>
      <c r="C992" s="364">
        <v>6</v>
      </c>
    </row>
    <row r="993" spans="1:3" ht="12">
      <c r="A993" s="363" t="s">
        <v>207</v>
      </c>
      <c r="B993" s="357" t="s">
        <v>206</v>
      </c>
      <c r="C993" s="364">
        <v>13</v>
      </c>
    </row>
    <row r="994" spans="1:3" ht="12">
      <c r="A994" s="363" t="s">
        <v>209</v>
      </c>
      <c r="B994" s="357" t="s">
        <v>208</v>
      </c>
      <c r="C994" s="364">
        <v>6</v>
      </c>
    </row>
    <row r="995" spans="1:3" ht="12">
      <c r="A995" s="363" t="s">
        <v>211</v>
      </c>
      <c r="B995" s="357" t="s">
        <v>210</v>
      </c>
      <c r="C995" s="364">
        <v>3</v>
      </c>
    </row>
    <row r="996" spans="1:3" ht="12">
      <c r="A996" s="363" t="s">
        <v>213</v>
      </c>
      <c r="B996" s="357" t="s">
        <v>212</v>
      </c>
      <c r="C996" s="364">
        <v>6</v>
      </c>
    </row>
    <row r="997" spans="1:3" ht="12">
      <c r="A997" s="363" t="s">
        <v>215</v>
      </c>
      <c r="B997" s="357" t="s">
        <v>214</v>
      </c>
      <c r="C997" s="364">
        <v>6</v>
      </c>
    </row>
    <row r="998" spans="1:3" ht="12">
      <c r="A998" s="363" t="s">
        <v>1163</v>
      </c>
      <c r="B998" s="357" t="s">
        <v>216</v>
      </c>
      <c r="C998" s="364">
        <v>6</v>
      </c>
    </row>
    <row r="999" spans="1:3" ht="12">
      <c r="A999" s="363" t="s">
        <v>1164</v>
      </c>
      <c r="B999" s="357" t="s">
        <v>1165</v>
      </c>
      <c r="C999" s="364">
        <v>6</v>
      </c>
    </row>
    <row r="1000" spans="1:3" ht="12">
      <c r="A1000" s="363" t="s">
        <v>218</v>
      </c>
      <c r="B1000" s="357" t="s">
        <v>217</v>
      </c>
      <c r="C1000" s="364">
        <v>6</v>
      </c>
    </row>
    <row r="1001" spans="1:3" ht="12">
      <c r="A1001" s="363" t="s">
        <v>1166</v>
      </c>
      <c r="B1001" s="357" t="s">
        <v>219</v>
      </c>
      <c r="C1001" s="364">
        <v>6</v>
      </c>
    </row>
    <row r="1002" spans="1:3" ht="12">
      <c r="A1002" s="363" t="s">
        <v>4784</v>
      </c>
      <c r="B1002" s="357" t="s">
        <v>4783</v>
      </c>
      <c r="C1002" s="364">
        <v>11</v>
      </c>
    </row>
    <row r="1003" spans="1:3" ht="12">
      <c r="A1003" s="363" t="s">
        <v>4786</v>
      </c>
      <c r="B1003" s="357" t="s">
        <v>4785</v>
      </c>
      <c r="C1003" s="364">
        <v>7</v>
      </c>
    </row>
    <row r="1004" spans="1:3" ht="12">
      <c r="A1004" s="363" t="s">
        <v>4788</v>
      </c>
      <c r="B1004" s="357" t="s">
        <v>4787</v>
      </c>
      <c r="C1004" s="364">
        <v>6</v>
      </c>
    </row>
    <row r="1005" spans="1:3" ht="12">
      <c r="A1005" s="363" t="s">
        <v>4790</v>
      </c>
      <c r="B1005" s="357" t="s">
        <v>4789</v>
      </c>
      <c r="C1005" s="364">
        <v>3</v>
      </c>
    </row>
    <row r="1006" spans="1:3" ht="12">
      <c r="A1006" s="363" t="s">
        <v>4792</v>
      </c>
      <c r="B1006" s="357" t="s">
        <v>4791</v>
      </c>
      <c r="C1006" s="364">
        <v>6</v>
      </c>
    </row>
    <row r="1007" spans="1:3" ht="12">
      <c r="A1007" s="363" t="s">
        <v>4794</v>
      </c>
      <c r="B1007" s="357" t="s">
        <v>4793</v>
      </c>
      <c r="C1007" s="364">
        <v>13</v>
      </c>
    </row>
    <row r="1008" spans="1:3" ht="12">
      <c r="A1008" s="363" t="s">
        <v>1167</v>
      </c>
      <c r="B1008" s="357" t="s">
        <v>1168</v>
      </c>
      <c r="C1008" s="364">
        <v>12</v>
      </c>
    </row>
    <row r="1009" spans="1:3" ht="12">
      <c r="A1009" s="363" t="s">
        <v>4273</v>
      </c>
      <c r="B1009" s="357" t="s">
        <v>4866</v>
      </c>
      <c r="C1009" s="364"/>
    </row>
    <row r="1010" spans="1:3" ht="12">
      <c r="A1010" s="363" t="s">
        <v>4796</v>
      </c>
      <c r="B1010" s="357" t="s">
        <v>4795</v>
      </c>
      <c r="C1010" s="364">
        <v>2</v>
      </c>
    </row>
    <row r="1011" spans="1:3" ht="12">
      <c r="A1011" s="363" t="s">
        <v>4798</v>
      </c>
      <c r="B1011" s="357" t="s">
        <v>4797</v>
      </c>
      <c r="C1011" s="364">
        <v>2</v>
      </c>
    </row>
    <row r="1012" spans="1:3" ht="12">
      <c r="A1012" s="363" t="s">
        <v>233</v>
      </c>
      <c r="B1012" s="357" t="s">
        <v>232</v>
      </c>
      <c r="C1012" s="364">
        <v>3</v>
      </c>
    </row>
    <row r="1013" spans="1:3" ht="12">
      <c r="A1013" s="363" t="s">
        <v>235</v>
      </c>
      <c r="B1013" s="357" t="s">
        <v>234</v>
      </c>
      <c r="C1013" s="364">
        <v>3</v>
      </c>
    </row>
    <row r="1014" spans="1:3" ht="12">
      <c r="A1014" s="363" t="s">
        <v>237</v>
      </c>
      <c r="B1014" s="357" t="s">
        <v>236</v>
      </c>
      <c r="C1014" s="364">
        <v>3</v>
      </c>
    </row>
    <row r="1015" spans="1:3" ht="12">
      <c r="A1015" s="363" t="s">
        <v>239</v>
      </c>
      <c r="B1015" s="357" t="s">
        <v>238</v>
      </c>
      <c r="C1015" s="364">
        <v>1</v>
      </c>
    </row>
    <row r="1016" spans="1:3" ht="12">
      <c r="A1016" s="363" t="s">
        <v>241</v>
      </c>
      <c r="B1016" s="357" t="s">
        <v>240</v>
      </c>
      <c r="C1016" s="364">
        <v>3</v>
      </c>
    </row>
    <row r="1017" spans="1:3" ht="12">
      <c r="A1017" s="363" t="s">
        <v>243</v>
      </c>
      <c r="B1017" s="357" t="s">
        <v>242</v>
      </c>
      <c r="C1017" s="364">
        <v>3</v>
      </c>
    </row>
    <row r="1018" spans="1:3" ht="12">
      <c r="A1018" s="363" t="s">
        <v>245</v>
      </c>
      <c r="B1018" s="357" t="s">
        <v>244</v>
      </c>
      <c r="C1018" s="364">
        <v>3</v>
      </c>
    </row>
    <row r="1019" spans="1:3" ht="12">
      <c r="A1019" s="363" t="s">
        <v>247</v>
      </c>
      <c r="B1019" s="357" t="s">
        <v>246</v>
      </c>
      <c r="C1019" s="364">
        <v>3</v>
      </c>
    </row>
    <row r="1020" spans="1:3" ht="12">
      <c r="A1020" s="363" t="s">
        <v>249</v>
      </c>
      <c r="B1020" s="357" t="s">
        <v>248</v>
      </c>
      <c r="C1020" s="364">
        <v>4</v>
      </c>
    </row>
    <row r="1021" spans="1:3" ht="12">
      <c r="A1021" s="363" t="s">
        <v>251</v>
      </c>
      <c r="B1021" s="357" t="s">
        <v>250</v>
      </c>
      <c r="C1021" s="364">
        <v>3</v>
      </c>
    </row>
    <row r="1022" spans="1:3" ht="12">
      <c r="A1022" s="363" t="s">
        <v>253</v>
      </c>
      <c r="B1022" s="357" t="s">
        <v>252</v>
      </c>
      <c r="C1022" s="364">
        <v>3</v>
      </c>
    </row>
    <row r="1023" spans="1:3" ht="12">
      <c r="A1023" s="363" t="s">
        <v>255</v>
      </c>
      <c r="B1023" s="357" t="s">
        <v>254</v>
      </c>
      <c r="C1023" s="364">
        <v>3</v>
      </c>
    </row>
    <row r="1024" spans="1:3" ht="12">
      <c r="A1024" s="363" t="s">
        <v>257</v>
      </c>
      <c r="B1024" s="357" t="s">
        <v>256</v>
      </c>
      <c r="C1024" s="364">
        <v>5</v>
      </c>
    </row>
    <row r="1025" spans="1:3" ht="12">
      <c r="A1025" s="363" t="s">
        <v>259</v>
      </c>
      <c r="B1025" s="357" t="s">
        <v>258</v>
      </c>
      <c r="C1025" s="364">
        <v>3</v>
      </c>
    </row>
    <row r="1026" spans="1:3" ht="12">
      <c r="A1026" s="363" t="s">
        <v>261</v>
      </c>
      <c r="B1026" s="357" t="s">
        <v>260</v>
      </c>
      <c r="C1026" s="364">
        <v>4</v>
      </c>
    </row>
    <row r="1027" spans="1:3" ht="12">
      <c r="A1027" s="363" t="s">
        <v>263</v>
      </c>
      <c r="B1027" s="357" t="s">
        <v>262</v>
      </c>
      <c r="C1027" s="364">
        <v>4</v>
      </c>
    </row>
    <row r="1028" spans="1:3" ht="12">
      <c r="A1028" s="363" t="s">
        <v>265</v>
      </c>
      <c r="B1028" s="357" t="s">
        <v>264</v>
      </c>
      <c r="C1028" s="364">
        <v>2</v>
      </c>
    </row>
    <row r="1029" spans="1:3" ht="24">
      <c r="A1029" s="363" t="s">
        <v>267</v>
      </c>
      <c r="B1029" s="357" t="s">
        <v>266</v>
      </c>
      <c r="C1029" s="364">
        <v>7</v>
      </c>
    </row>
    <row r="1030" spans="1:3" ht="12">
      <c r="A1030" s="363" t="s">
        <v>269</v>
      </c>
      <c r="B1030" s="357" t="s">
        <v>268</v>
      </c>
      <c r="C1030" s="364">
        <v>11</v>
      </c>
    </row>
    <row r="1031" spans="1:3" ht="12">
      <c r="A1031" s="363" t="s">
        <v>271</v>
      </c>
      <c r="B1031" s="357" t="s">
        <v>270</v>
      </c>
      <c r="C1031" s="364">
        <v>4</v>
      </c>
    </row>
    <row r="1032" spans="1:3" ht="12">
      <c r="A1032" s="363" t="s">
        <v>273</v>
      </c>
      <c r="B1032" s="357" t="s">
        <v>272</v>
      </c>
      <c r="C1032" s="364">
        <v>4</v>
      </c>
    </row>
    <row r="1033" spans="1:3" ht="12">
      <c r="A1033" s="363" t="s">
        <v>275</v>
      </c>
      <c r="B1033" s="357" t="s">
        <v>274</v>
      </c>
      <c r="C1033" s="364">
        <v>4</v>
      </c>
    </row>
    <row r="1034" spans="1:3" ht="12">
      <c r="A1034" s="363" t="s">
        <v>4257</v>
      </c>
      <c r="B1034" s="357" t="s">
        <v>4256</v>
      </c>
      <c r="C1034" s="364">
        <v>3</v>
      </c>
    </row>
    <row r="1035" spans="1:3" ht="12">
      <c r="A1035" s="363" t="s">
        <v>4259</v>
      </c>
      <c r="B1035" s="357" t="s">
        <v>4258</v>
      </c>
      <c r="C1035" s="364">
        <v>4</v>
      </c>
    </row>
    <row r="1036" spans="1:3" ht="12">
      <c r="A1036" s="363" t="s">
        <v>4261</v>
      </c>
      <c r="B1036" s="357" t="s">
        <v>4260</v>
      </c>
      <c r="C1036" s="364">
        <v>10</v>
      </c>
    </row>
    <row r="1037" spans="1:3" ht="12">
      <c r="A1037" s="363" t="s">
        <v>4263</v>
      </c>
      <c r="B1037" s="357" t="s">
        <v>4262</v>
      </c>
      <c r="C1037" s="364">
        <v>3</v>
      </c>
    </row>
    <row r="1038" spans="1:3" ht="24">
      <c r="A1038" s="363" t="s">
        <v>4265</v>
      </c>
      <c r="B1038" s="357" t="s">
        <v>4264</v>
      </c>
      <c r="C1038" s="364">
        <v>9</v>
      </c>
    </row>
    <row r="1039" spans="1:3" ht="12">
      <c r="A1039" s="363" t="s">
        <v>4267</v>
      </c>
      <c r="B1039" s="357" t="s">
        <v>4266</v>
      </c>
      <c r="C1039" s="364">
        <v>1</v>
      </c>
    </row>
    <row r="1040" spans="1:3" ht="12">
      <c r="A1040" s="363" t="s">
        <v>1169</v>
      </c>
      <c r="B1040" s="357" t="s">
        <v>4268</v>
      </c>
      <c r="C1040" s="364">
        <v>7</v>
      </c>
    </row>
    <row r="1041" spans="1:3" ht="12">
      <c r="A1041" s="363" t="s">
        <v>4270</v>
      </c>
      <c r="B1041" s="357" t="s">
        <v>4269</v>
      </c>
      <c r="C1041" s="364">
        <v>13</v>
      </c>
    </row>
    <row r="1042" spans="1:3" ht="24">
      <c r="A1042" s="363" t="s">
        <v>4272</v>
      </c>
      <c r="B1042" s="357" t="s">
        <v>4271</v>
      </c>
      <c r="C1042" s="364">
        <v>6</v>
      </c>
    </row>
    <row r="1043" spans="1:3" ht="12">
      <c r="A1043" s="363" t="s">
        <v>1170</v>
      </c>
      <c r="B1043" s="357" t="s">
        <v>2055</v>
      </c>
      <c r="C1043" s="364">
        <v>7</v>
      </c>
    </row>
    <row r="1044" spans="1:3" ht="12">
      <c r="A1044" s="363" t="s">
        <v>2057</v>
      </c>
      <c r="B1044" s="357" t="s">
        <v>2056</v>
      </c>
      <c r="C1044" s="364">
        <v>3</v>
      </c>
    </row>
    <row r="1045" spans="1:3" ht="12">
      <c r="A1045" s="363" t="s">
        <v>2059</v>
      </c>
      <c r="B1045" s="357" t="s">
        <v>2058</v>
      </c>
      <c r="C1045" s="364">
        <v>5</v>
      </c>
    </row>
    <row r="1046" spans="1:3" ht="12">
      <c r="A1046" s="363" t="s">
        <v>2061</v>
      </c>
      <c r="B1046" s="357" t="s">
        <v>2060</v>
      </c>
      <c r="C1046" s="364">
        <v>13</v>
      </c>
    </row>
    <row r="1047" spans="1:3" ht="12">
      <c r="A1047" s="363" t="s">
        <v>2063</v>
      </c>
      <c r="B1047" s="357" t="s">
        <v>2062</v>
      </c>
      <c r="C1047" s="364">
        <v>13</v>
      </c>
    </row>
    <row r="1048" spans="1:3" ht="12">
      <c r="A1048" s="363" t="s">
        <v>2065</v>
      </c>
      <c r="B1048" s="357" t="s">
        <v>2064</v>
      </c>
      <c r="C1048" s="364">
        <v>7</v>
      </c>
    </row>
    <row r="1049" spans="1:3" ht="12">
      <c r="A1049" s="363" t="s">
        <v>2067</v>
      </c>
      <c r="B1049" s="357" t="s">
        <v>2066</v>
      </c>
      <c r="C1049" s="364">
        <v>8</v>
      </c>
    </row>
    <row r="1050" spans="1:3" ht="12">
      <c r="A1050" s="363" t="s">
        <v>1171</v>
      </c>
      <c r="B1050" s="357" t="s">
        <v>2068</v>
      </c>
      <c r="C1050" s="364">
        <v>13</v>
      </c>
    </row>
    <row r="1051" spans="1:3" ht="24">
      <c r="A1051" s="363" t="s">
        <v>2070</v>
      </c>
      <c r="B1051" s="357" t="s">
        <v>2069</v>
      </c>
      <c r="C1051" s="364">
        <v>13</v>
      </c>
    </row>
    <row r="1052" spans="1:3" ht="12">
      <c r="A1052" s="363" t="s">
        <v>2072</v>
      </c>
      <c r="B1052" s="357" t="s">
        <v>2071</v>
      </c>
      <c r="C1052" s="364">
        <v>7</v>
      </c>
    </row>
    <row r="1053" spans="1:3" ht="12">
      <c r="A1053" s="363" t="s">
        <v>2074</v>
      </c>
      <c r="B1053" s="357" t="s">
        <v>2073</v>
      </c>
      <c r="C1053" s="364">
        <v>1</v>
      </c>
    </row>
    <row r="1054" spans="1:3" ht="12">
      <c r="A1054" s="363" t="s">
        <v>2076</v>
      </c>
      <c r="B1054" s="357" t="s">
        <v>2075</v>
      </c>
      <c r="C1054" s="364">
        <v>13</v>
      </c>
    </row>
    <row r="1055" spans="1:3" ht="24">
      <c r="A1055" s="363" t="s">
        <v>2078</v>
      </c>
      <c r="B1055" s="357" t="s">
        <v>2077</v>
      </c>
      <c r="C1055" s="364">
        <v>13</v>
      </c>
    </row>
    <row r="1056" spans="1:3" ht="12">
      <c r="A1056" s="363" t="s">
        <v>2080</v>
      </c>
      <c r="B1056" s="357" t="s">
        <v>2079</v>
      </c>
      <c r="C1056" s="364">
        <v>7</v>
      </c>
    </row>
    <row r="1057" spans="1:3" ht="12">
      <c r="A1057" s="363" t="s">
        <v>2082</v>
      </c>
      <c r="B1057" s="357" t="s">
        <v>2081</v>
      </c>
      <c r="C1057" s="364">
        <v>7</v>
      </c>
    </row>
    <row r="1058" spans="1:3" ht="12">
      <c r="A1058" s="363" t="s">
        <v>2084</v>
      </c>
      <c r="B1058" s="357" t="s">
        <v>2083</v>
      </c>
      <c r="C1058" s="364">
        <v>6</v>
      </c>
    </row>
    <row r="1059" spans="1:3" ht="12">
      <c r="A1059" s="363" t="s">
        <v>2086</v>
      </c>
      <c r="B1059" s="357" t="s">
        <v>2085</v>
      </c>
      <c r="C1059" s="364">
        <v>6</v>
      </c>
    </row>
    <row r="1060" spans="1:3" ht="12">
      <c r="A1060" s="363" t="s">
        <v>2088</v>
      </c>
      <c r="B1060" s="357" t="s">
        <v>2087</v>
      </c>
      <c r="C1060" s="364">
        <v>7</v>
      </c>
    </row>
    <row r="1061" spans="1:3" ht="12">
      <c r="A1061" s="363" t="s">
        <v>3910</v>
      </c>
      <c r="B1061" s="357" t="s">
        <v>2089</v>
      </c>
      <c r="C1061" s="364">
        <v>7</v>
      </c>
    </row>
    <row r="1062" spans="1:3" ht="12">
      <c r="A1062" s="363" t="s">
        <v>1172</v>
      </c>
      <c r="B1062" s="357" t="s">
        <v>1173</v>
      </c>
      <c r="C1062" s="364">
        <v>2</v>
      </c>
    </row>
    <row r="1063" spans="1:3" ht="12">
      <c r="A1063" s="363" t="s">
        <v>1174</v>
      </c>
      <c r="B1063" s="357" t="s">
        <v>1175</v>
      </c>
      <c r="C1063" s="364">
        <v>13</v>
      </c>
    </row>
    <row r="1064" spans="1:3" ht="12">
      <c r="A1064" s="363" t="s">
        <v>1176</v>
      </c>
      <c r="B1064" s="357" t="s">
        <v>1177</v>
      </c>
      <c r="C1064" s="364">
        <v>7</v>
      </c>
    </row>
    <row r="1065" spans="1:3" ht="12">
      <c r="A1065" s="363" t="s">
        <v>1178</v>
      </c>
      <c r="B1065" s="357" t="s">
        <v>1179</v>
      </c>
      <c r="C1065" s="364">
        <v>12</v>
      </c>
    </row>
    <row r="1066" spans="1:3" ht="12">
      <c r="A1066" s="363" t="s">
        <v>4273</v>
      </c>
      <c r="B1066" s="357" t="s">
        <v>4866</v>
      </c>
      <c r="C1066" s="364"/>
    </row>
    <row r="1067" spans="1:3" ht="12">
      <c r="A1067" s="363" t="s">
        <v>3912</v>
      </c>
      <c r="B1067" s="357" t="s">
        <v>3911</v>
      </c>
      <c r="C1067" s="364">
        <v>1</v>
      </c>
    </row>
    <row r="1068" spans="1:3" ht="12">
      <c r="A1068" s="363" t="s">
        <v>3914</v>
      </c>
      <c r="B1068" s="357" t="s">
        <v>3913</v>
      </c>
      <c r="C1068" s="364">
        <v>2</v>
      </c>
    </row>
    <row r="1069" spans="1:3" ht="12">
      <c r="A1069" s="363" t="s">
        <v>3916</v>
      </c>
      <c r="B1069" s="357" t="s">
        <v>3915</v>
      </c>
      <c r="C1069" s="364">
        <v>3</v>
      </c>
    </row>
    <row r="1070" spans="1:3" ht="12">
      <c r="A1070" s="363" t="s">
        <v>3918</v>
      </c>
      <c r="B1070" s="357" t="s">
        <v>3917</v>
      </c>
      <c r="C1070" s="364">
        <v>3</v>
      </c>
    </row>
    <row r="1071" spans="1:3" ht="12">
      <c r="A1071" s="363" t="s">
        <v>3920</v>
      </c>
      <c r="B1071" s="357" t="s">
        <v>3919</v>
      </c>
      <c r="C1071" s="364">
        <v>3</v>
      </c>
    </row>
    <row r="1072" spans="1:3" ht="12">
      <c r="A1072" s="363" t="s">
        <v>3922</v>
      </c>
      <c r="B1072" s="357" t="s">
        <v>3921</v>
      </c>
      <c r="C1072" s="364">
        <v>3</v>
      </c>
    </row>
    <row r="1073" spans="1:3" ht="12">
      <c r="A1073" s="363" t="s">
        <v>3924</v>
      </c>
      <c r="B1073" s="357" t="s">
        <v>3923</v>
      </c>
      <c r="C1073" s="364">
        <v>3</v>
      </c>
    </row>
    <row r="1074" spans="1:3" ht="12">
      <c r="A1074" s="363" t="s">
        <v>3926</v>
      </c>
      <c r="B1074" s="357" t="s">
        <v>3925</v>
      </c>
      <c r="C1074" s="364">
        <v>3</v>
      </c>
    </row>
    <row r="1075" spans="1:3" ht="12">
      <c r="A1075" s="363" t="s">
        <v>3928</v>
      </c>
      <c r="B1075" s="357" t="s">
        <v>3927</v>
      </c>
      <c r="C1075" s="364">
        <v>3</v>
      </c>
    </row>
    <row r="1076" spans="1:3" ht="12">
      <c r="A1076" s="363" t="s">
        <v>3930</v>
      </c>
      <c r="B1076" s="357" t="s">
        <v>3929</v>
      </c>
      <c r="C1076" s="364">
        <v>3</v>
      </c>
    </row>
    <row r="1077" spans="1:3" ht="12">
      <c r="A1077" s="363" t="s">
        <v>3246</v>
      </c>
      <c r="B1077" s="357" t="s">
        <v>3931</v>
      </c>
      <c r="C1077" s="364">
        <v>4</v>
      </c>
    </row>
    <row r="1078" spans="1:3" ht="12">
      <c r="A1078" s="363" t="s">
        <v>3248</v>
      </c>
      <c r="B1078" s="357" t="s">
        <v>3247</v>
      </c>
      <c r="C1078" s="364">
        <v>4</v>
      </c>
    </row>
    <row r="1079" spans="1:3" ht="12">
      <c r="A1079" s="363" t="s">
        <v>3250</v>
      </c>
      <c r="B1079" s="357" t="s">
        <v>3249</v>
      </c>
      <c r="C1079" s="364">
        <v>4</v>
      </c>
    </row>
    <row r="1080" spans="1:3" ht="12">
      <c r="A1080" s="363" t="s">
        <v>3252</v>
      </c>
      <c r="B1080" s="357" t="s">
        <v>3251</v>
      </c>
      <c r="C1080" s="364">
        <v>4</v>
      </c>
    </row>
    <row r="1081" spans="1:3" ht="12">
      <c r="A1081" s="363" t="s">
        <v>1180</v>
      </c>
      <c r="B1081" s="357" t="s">
        <v>3253</v>
      </c>
      <c r="C1081" s="364">
        <v>3</v>
      </c>
    </row>
    <row r="1082" spans="1:3" ht="12">
      <c r="A1082" s="363" t="s">
        <v>3255</v>
      </c>
      <c r="B1082" s="357" t="s">
        <v>3254</v>
      </c>
      <c r="C1082" s="364">
        <v>4</v>
      </c>
    </row>
    <row r="1083" spans="1:3" ht="12">
      <c r="A1083" s="363" t="s">
        <v>3257</v>
      </c>
      <c r="B1083" s="357" t="s">
        <v>3256</v>
      </c>
      <c r="C1083" s="364">
        <v>4</v>
      </c>
    </row>
    <row r="1084" spans="1:3" ht="12">
      <c r="A1084" s="363" t="s">
        <v>3417</v>
      </c>
      <c r="B1084" s="357" t="s">
        <v>3258</v>
      </c>
      <c r="C1084" s="364">
        <v>3</v>
      </c>
    </row>
    <row r="1085" spans="1:3" ht="12">
      <c r="A1085" s="363" t="s">
        <v>3419</v>
      </c>
      <c r="B1085" s="357" t="s">
        <v>3418</v>
      </c>
      <c r="C1085" s="364">
        <v>3</v>
      </c>
    </row>
    <row r="1086" spans="1:3" ht="12">
      <c r="A1086" s="363" t="s">
        <v>3421</v>
      </c>
      <c r="B1086" s="357" t="s">
        <v>3420</v>
      </c>
      <c r="C1086" s="364">
        <v>4</v>
      </c>
    </row>
    <row r="1087" spans="1:3" ht="12">
      <c r="A1087" s="363" t="s">
        <v>3423</v>
      </c>
      <c r="B1087" s="357" t="s">
        <v>3422</v>
      </c>
      <c r="C1087" s="364">
        <v>4</v>
      </c>
    </row>
    <row r="1088" spans="1:3" ht="12">
      <c r="A1088" s="363" t="s">
        <v>3425</v>
      </c>
      <c r="B1088" s="357" t="s">
        <v>3424</v>
      </c>
      <c r="C1088" s="364">
        <v>4</v>
      </c>
    </row>
    <row r="1089" spans="1:3" ht="12">
      <c r="A1089" s="363" t="s">
        <v>3427</v>
      </c>
      <c r="B1089" s="357" t="s">
        <v>3426</v>
      </c>
      <c r="C1089" s="364">
        <v>4</v>
      </c>
    </row>
    <row r="1090" spans="1:3" ht="12">
      <c r="A1090" s="363" t="s">
        <v>3429</v>
      </c>
      <c r="B1090" s="357" t="s">
        <v>3428</v>
      </c>
      <c r="C1090" s="364">
        <v>4</v>
      </c>
    </row>
    <row r="1091" spans="1:3" ht="12">
      <c r="A1091" s="363" t="s">
        <v>3431</v>
      </c>
      <c r="B1091" s="357" t="s">
        <v>3430</v>
      </c>
      <c r="C1091" s="364">
        <v>5</v>
      </c>
    </row>
    <row r="1092" spans="1:3" ht="12">
      <c r="A1092" s="363" t="s">
        <v>3433</v>
      </c>
      <c r="B1092" s="357" t="s">
        <v>3432</v>
      </c>
      <c r="C1092" s="364">
        <v>10</v>
      </c>
    </row>
    <row r="1093" spans="1:3" ht="12">
      <c r="A1093" s="363" t="s">
        <v>3435</v>
      </c>
      <c r="B1093" s="357" t="s">
        <v>3434</v>
      </c>
      <c r="C1093" s="364">
        <v>5</v>
      </c>
    </row>
    <row r="1094" spans="1:3" ht="12">
      <c r="A1094" s="363" t="s">
        <v>3437</v>
      </c>
      <c r="B1094" s="357" t="s">
        <v>3436</v>
      </c>
      <c r="C1094" s="364">
        <v>5</v>
      </c>
    </row>
    <row r="1095" spans="1:3" ht="12">
      <c r="A1095" s="363" t="s">
        <v>1181</v>
      </c>
      <c r="B1095" s="357" t="s">
        <v>3438</v>
      </c>
      <c r="C1095" s="364">
        <v>5</v>
      </c>
    </row>
    <row r="1096" spans="1:3" ht="12">
      <c r="A1096" s="363" t="s">
        <v>3440</v>
      </c>
      <c r="B1096" s="357" t="s">
        <v>3439</v>
      </c>
      <c r="C1096" s="364">
        <v>5</v>
      </c>
    </row>
    <row r="1097" spans="1:3" ht="24">
      <c r="A1097" s="363" t="s">
        <v>1182</v>
      </c>
      <c r="B1097" s="357" t="s">
        <v>3441</v>
      </c>
      <c r="C1097" s="364">
        <v>5</v>
      </c>
    </row>
    <row r="1098" spans="1:3" ht="12">
      <c r="A1098" s="363" t="s">
        <v>3443</v>
      </c>
      <c r="B1098" s="357" t="s">
        <v>3442</v>
      </c>
      <c r="C1098" s="364">
        <v>11</v>
      </c>
    </row>
    <row r="1099" spans="1:3" ht="12">
      <c r="A1099" s="363" t="s">
        <v>3445</v>
      </c>
      <c r="B1099" s="357" t="s">
        <v>3444</v>
      </c>
      <c r="C1099" s="364">
        <v>13</v>
      </c>
    </row>
    <row r="1100" spans="1:3" ht="12">
      <c r="A1100" s="363" t="s">
        <v>3447</v>
      </c>
      <c r="B1100" s="357" t="s">
        <v>3446</v>
      </c>
      <c r="C1100" s="364">
        <v>13</v>
      </c>
    </row>
    <row r="1101" spans="1:3" ht="12">
      <c r="A1101" s="363" t="s">
        <v>3449</v>
      </c>
      <c r="B1101" s="357" t="s">
        <v>3448</v>
      </c>
      <c r="C1101" s="364">
        <v>8</v>
      </c>
    </row>
    <row r="1102" spans="1:3" ht="12">
      <c r="A1102" s="363" t="s">
        <v>3451</v>
      </c>
      <c r="B1102" s="357" t="s">
        <v>3450</v>
      </c>
      <c r="C1102" s="364">
        <v>7</v>
      </c>
    </row>
    <row r="1103" spans="1:3" ht="12">
      <c r="A1103" s="363" t="s">
        <v>1183</v>
      </c>
      <c r="B1103" s="357" t="s">
        <v>3452</v>
      </c>
      <c r="C1103" s="364">
        <v>4</v>
      </c>
    </row>
    <row r="1104" spans="1:3" ht="12">
      <c r="A1104" s="363" t="s">
        <v>3454</v>
      </c>
      <c r="B1104" s="357" t="s">
        <v>3453</v>
      </c>
      <c r="C1104" s="364">
        <v>7</v>
      </c>
    </row>
    <row r="1105" spans="1:3" ht="12">
      <c r="A1105" s="363" t="s">
        <v>3456</v>
      </c>
      <c r="B1105" s="357" t="s">
        <v>3455</v>
      </c>
      <c r="C1105" s="364">
        <v>8</v>
      </c>
    </row>
    <row r="1106" spans="1:3" ht="12">
      <c r="A1106" s="363" t="s">
        <v>3458</v>
      </c>
      <c r="B1106" s="357" t="s">
        <v>3457</v>
      </c>
      <c r="C1106" s="364">
        <v>3</v>
      </c>
    </row>
    <row r="1107" spans="1:3" ht="12">
      <c r="A1107" s="363" t="s">
        <v>3460</v>
      </c>
      <c r="B1107" s="357" t="s">
        <v>3459</v>
      </c>
      <c r="C1107" s="364">
        <v>3</v>
      </c>
    </row>
    <row r="1108" spans="1:3" ht="12">
      <c r="A1108" s="363" t="s">
        <v>3462</v>
      </c>
      <c r="B1108" s="357" t="s">
        <v>3461</v>
      </c>
      <c r="C1108" s="364">
        <v>7</v>
      </c>
    </row>
    <row r="1109" spans="1:3" ht="12">
      <c r="A1109" s="363" t="s">
        <v>3464</v>
      </c>
      <c r="B1109" s="357" t="s">
        <v>3463</v>
      </c>
      <c r="C1109" s="364">
        <v>6</v>
      </c>
    </row>
    <row r="1110" spans="1:3" ht="12">
      <c r="A1110" s="363" t="s">
        <v>1184</v>
      </c>
      <c r="B1110" s="357" t="s">
        <v>1185</v>
      </c>
      <c r="C1110" s="364">
        <v>12</v>
      </c>
    </row>
    <row r="1111" spans="1:3" ht="12">
      <c r="A1111" s="363" t="s">
        <v>4273</v>
      </c>
      <c r="B1111" s="357" t="s">
        <v>4866</v>
      </c>
      <c r="C1111" s="364"/>
    </row>
    <row r="1112" spans="1:3" ht="12">
      <c r="A1112" s="363" t="s">
        <v>3466</v>
      </c>
      <c r="B1112" s="357" t="s">
        <v>3465</v>
      </c>
      <c r="C1112" s="364">
        <v>1</v>
      </c>
    </row>
    <row r="1113" spans="1:3" ht="12">
      <c r="A1113" s="363" t="s">
        <v>3468</v>
      </c>
      <c r="B1113" s="357" t="s">
        <v>3467</v>
      </c>
      <c r="C1113" s="364">
        <v>2</v>
      </c>
    </row>
    <row r="1114" spans="1:3" ht="12">
      <c r="A1114" s="363" t="s">
        <v>3470</v>
      </c>
      <c r="B1114" s="357" t="s">
        <v>3469</v>
      </c>
      <c r="C1114" s="364">
        <v>3</v>
      </c>
    </row>
    <row r="1115" spans="1:3" ht="12">
      <c r="A1115" s="363" t="s">
        <v>3472</v>
      </c>
      <c r="B1115" s="357" t="s">
        <v>3471</v>
      </c>
      <c r="C1115" s="364">
        <v>3</v>
      </c>
    </row>
    <row r="1116" spans="1:3" ht="12">
      <c r="A1116" s="363" t="s">
        <v>3474</v>
      </c>
      <c r="B1116" s="357" t="s">
        <v>3473</v>
      </c>
      <c r="C1116" s="364">
        <v>3</v>
      </c>
    </row>
    <row r="1117" spans="1:3" ht="12">
      <c r="A1117" s="363" t="s">
        <v>3476</v>
      </c>
      <c r="B1117" s="357" t="s">
        <v>3475</v>
      </c>
      <c r="C1117" s="364">
        <v>3</v>
      </c>
    </row>
    <row r="1118" spans="1:3" ht="12">
      <c r="A1118" s="363" t="s">
        <v>3478</v>
      </c>
      <c r="B1118" s="357" t="s">
        <v>3477</v>
      </c>
      <c r="C1118" s="364">
        <v>3</v>
      </c>
    </row>
    <row r="1119" spans="1:3" ht="12">
      <c r="A1119" s="363" t="s">
        <v>3480</v>
      </c>
      <c r="B1119" s="357" t="s">
        <v>3479</v>
      </c>
      <c r="C1119" s="364">
        <v>3</v>
      </c>
    </row>
    <row r="1120" spans="1:3" ht="12">
      <c r="A1120" s="363" t="s">
        <v>3482</v>
      </c>
      <c r="B1120" s="357" t="s">
        <v>3481</v>
      </c>
      <c r="C1120" s="364">
        <v>3</v>
      </c>
    </row>
    <row r="1121" spans="1:3" ht="12">
      <c r="A1121" s="363" t="s">
        <v>3484</v>
      </c>
      <c r="B1121" s="357" t="s">
        <v>3483</v>
      </c>
      <c r="C1121" s="364">
        <v>3</v>
      </c>
    </row>
    <row r="1122" spans="1:3" ht="12">
      <c r="A1122" s="363" t="s">
        <v>3486</v>
      </c>
      <c r="B1122" s="357" t="s">
        <v>3485</v>
      </c>
      <c r="C1122" s="364">
        <v>3</v>
      </c>
    </row>
    <row r="1123" spans="1:3" ht="12">
      <c r="A1123" s="363" t="s">
        <v>135</v>
      </c>
      <c r="B1123" s="357" t="s">
        <v>134</v>
      </c>
      <c r="C1123" s="364">
        <v>3</v>
      </c>
    </row>
    <row r="1124" spans="1:3" ht="12">
      <c r="A1124" s="363" t="s">
        <v>137</v>
      </c>
      <c r="B1124" s="357" t="s">
        <v>136</v>
      </c>
      <c r="C1124" s="364">
        <v>3</v>
      </c>
    </row>
    <row r="1125" spans="1:3" ht="12">
      <c r="A1125" s="363" t="s">
        <v>139</v>
      </c>
      <c r="B1125" s="357" t="s">
        <v>138</v>
      </c>
      <c r="C1125" s="364">
        <v>3</v>
      </c>
    </row>
    <row r="1126" spans="1:3" ht="12">
      <c r="A1126" s="363" t="s">
        <v>141</v>
      </c>
      <c r="B1126" s="357" t="s">
        <v>140</v>
      </c>
      <c r="C1126" s="364">
        <v>3</v>
      </c>
    </row>
    <row r="1127" spans="1:3" ht="12">
      <c r="A1127" s="363" t="s">
        <v>143</v>
      </c>
      <c r="B1127" s="357" t="s">
        <v>142</v>
      </c>
      <c r="C1127" s="364">
        <v>4</v>
      </c>
    </row>
    <row r="1128" spans="1:3" ht="12">
      <c r="A1128" s="363" t="s">
        <v>145</v>
      </c>
      <c r="B1128" s="357" t="s">
        <v>144</v>
      </c>
      <c r="C1128" s="364">
        <v>3</v>
      </c>
    </row>
    <row r="1129" spans="1:3" ht="12">
      <c r="A1129" s="363" t="s">
        <v>147</v>
      </c>
      <c r="B1129" s="357" t="s">
        <v>146</v>
      </c>
      <c r="C1129" s="364">
        <v>4</v>
      </c>
    </row>
    <row r="1130" spans="1:3" ht="12">
      <c r="A1130" s="363" t="s">
        <v>149</v>
      </c>
      <c r="B1130" s="357" t="s">
        <v>148</v>
      </c>
      <c r="C1130" s="364">
        <v>3</v>
      </c>
    </row>
    <row r="1131" spans="1:3" ht="12">
      <c r="A1131" s="363" t="s">
        <v>151</v>
      </c>
      <c r="B1131" s="357" t="s">
        <v>150</v>
      </c>
      <c r="C1131" s="364">
        <v>3</v>
      </c>
    </row>
    <row r="1132" spans="1:3" ht="12">
      <c r="A1132" s="363" t="s">
        <v>153</v>
      </c>
      <c r="B1132" s="357" t="s">
        <v>152</v>
      </c>
      <c r="C1132" s="364">
        <v>4</v>
      </c>
    </row>
    <row r="1133" spans="1:3" ht="12">
      <c r="A1133" s="363" t="s">
        <v>155</v>
      </c>
      <c r="B1133" s="357" t="s">
        <v>154</v>
      </c>
      <c r="C1133" s="364">
        <v>4</v>
      </c>
    </row>
    <row r="1134" spans="1:3" ht="12">
      <c r="A1134" s="363" t="s">
        <v>157</v>
      </c>
      <c r="B1134" s="357" t="s">
        <v>156</v>
      </c>
      <c r="C1134" s="364">
        <v>4</v>
      </c>
    </row>
    <row r="1135" spans="1:3" ht="12">
      <c r="A1135" s="363" t="s">
        <v>1186</v>
      </c>
      <c r="B1135" s="357" t="s">
        <v>158</v>
      </c>
      <c r="C1135" s="364">
        <v>4</v>
      </c>
    </row>
    <row r="1136" spans="1:3" ht="12">
      <c r="A1136" s="363" t="s">
        <v>160</v>
      </c>
      <c r="B1136" s="357" t="s">
        <v>159</v>
      </c>
      <c r="C1136" s="364">
        <v>4</v>
      </c>
    </row>
    <row r="1137" spans="1:3" ht="12">
      <c r="A1137" s="363" t="s">
        <v>162</v>
      </c>
      <c r="B1137" s="357" t="s">
        <v>161</v>
      </c>
      <c r="C1137" s="364">
        <v>4</v>
      </c>
    </row>
    <row r="1138" spans="1:3" ht="12">
      <c r="A1138" s="363" t="s">
        <v>164</v>
      </c>
      <c r="B1138" s="357" t="s">
        <v>163</v>
      </c>
      <c r="C1138" s="364">
        <v>4</v>
      </c>
    </row>
    <row r="1139" spans="1:3" ht="12">
      <c r="A1139" s="363" t="s">
        <v>166</v>
      </c>
      <c r="B1139" s="357" t="s">
        <v>165</v>
      </c>
      <c r="C1139" s="364">
        <v>4</v>
      </c>
    </row>
    <row r="1140" spans="1:3" ht="12">
      <c r="A1140" s="363" t="s">
        <v>4403</v>
      </c>
      <c r="B1140" s="357" t="s">
        <v>167</v>
      </c>
      <c r="C1140" s="364">
        <v>4</v>
      </c>
    </row>
    <row r="1141" spans="1:3" ht="12">
      <c r="A1141" s="363" t="s">
        <v>1187</v>
      </c>
      <c r="B1141" s="357" t="s">
        <v>4404</v>
      </c>
      <c r="C1141" s="364">
        <v>4</v>
      </c>
    </row>
    <row r="1142" spans="1:3" ht="12">
      <c r="A1142" s="363" t="s">
        <v>4406</v>
      </c>
      <c r="B1142" s="357" t="s">
        <v>4405</v>
      </c>
      <c r="C1142" s="364">
        <v>4</v>
      </c>
    </row>
    <row r="1143" spans="1:3" ht="12">
      <c r="A1143" s="363" t="s">
        <v>1188</v>
      </c>
      <c r="B1143" s="357" t="s">
        <v>4407</v>
      </c>
      <c r="C1143" s="364">
        <v>9</v>
      </c>
    </row>
    <row r="1144" spans="1:3" ht="12">
      <c r="A1144" s="363" t="s">
        <v>4409</v>
      </c>
      <c r="B1144" s="357" t="s">
        <v>4408</v>
      </c>
      <c r="C1144" s="364">
        <v>4</v>
      </c>
    </row>
    <row r="1145" spans="1:3" ht="12">
      <c r="A1145" s="363" t="s">
        <v>4411</v>
      </c>
      <c r="B1145" s="357" t="s">
        <v>4410</v>
      </c>
      <c r="C1145" s="364">
        <v>3</v>
      </c>
    </row>
    <row r="1146" spans="1:3" ht="12">
      <c r="A1146" s="363" t="s">
        <v>4413</v>
      </c>
      <c r="B1146" s="357" t="s">
        <v>4412</v>
      </c>
      <c r="C1146" s="364">
        <v>4</v>
      </c>
    </row>
    <row r="1147" spans="1:3" ht="12">
      <c r="A1147" s="363" t="s">
        <v>4415</v>
      </c>
      <c r="B1147" s="357" t="s">
        <v>4414</v>
      </c>
      <c r="C1147" s="364">
        <v>10</v>
      </c>
    </row>
    <row r="1148" spans="1:3" ht="12">
      <c r="A1148" s="363" t="s">
        <v>4417</v>
      </c>
      <c r="B1148" s="357" t="s">
        <v>4416</v>
      </c>
      <c r="C1148" s="364">
        <v>4</v>
      </c>
    </row>
    <row r="1149" spans="1:3" ht="12">
      <c r="A1149" s="363" t="s">
        <v>4419</v>
      </c>
      <c r="B1149" s="357" t="s">
        <v>4418</v>
      </c>
      <c r="C1149" s="364">
        <v>4</v>
      </c>
    </row>
    <row r="1150" spans="1:3" ht="12">
      <c r="A1150" s="363" t="s">
        <v>4421</v>
      </c>
      <c r="B1150" s="357" t="s">
        <v>4420</v>
      </c>
      <c r="C1150" s="364">
        <v>4</v>
      </c>
    </row>
    <row r="1151" spans="1:3" ht="12">
      <c r="A1151" s="363" t="s">
        <v>4423</v>
      </c>
      <c r="B1151" s="357" t="s">
        <v>4422</v>
      </c>
      <c r="C1151" s="364">
        <v>4</v>
      </c>
    </row>
    <row r="1152" spans="1:3" ht="12">
      <c r="A1152" s="363" t="s">
        <v>4425</v>
      </c>
      <c r="B1152" s="357" t="s">
        <v>4424</v>
      </c>
      <c r="C1152" s="364">
        <v>4</v>
      </c>
    </row>
    <row r="1153" spans="1:3" ht="12">
      <c r="A1153" s="363" t="s">
        <v>4427</v>
      </c>
      <c r="B1153" s="357" t="s">
        <v>4426</v>
      </c>
      <c r="C1153" s="364">
        <v>4</v>
      </c>
    </row>
    <row r="1154" spans="1:3" ht="12">
      <c r="A1154" s="363" t="s">
        <v>4429</v>
      </c>
      <c r="B1154" s="357" t="s">
        <v>4428</v>
      </c>
      <c r="C1154" s="364">
        <v>4</v>
      </c>
    </row>
    <row r="1155" spans="1:3" ht="12">
      <c r="A1155" s="363" t="s">
        <v>4431</v>
      </c>
      <c r="B1155" s="357" t="s">
        <v>4430</v>
      </c>
      <c r="C1155" s="364">
        <v>4</v>
      </c>
    </row>
    <row r="1156" spans="1:3" ht="12">
      <c r="A1156" s="363" t="s">
        <v>4433</v>
      </c>
      <c r="B1156" s="357" t="s">
        <v>4432</v>
      </c>
      <c r="C1156" s="364">
        <v>3</v>
      </c>
    </row>
    <row r="1157" spans="1:3" ht="12">
      <c r="A1157" s="363" t="s">
        <v>4435</v>
      </c>
      <c r="B1157" s="357" t="s">
        <v>4434</v>
      </c>
      <c r="C1157" s="364">
        <v>4</v>
      </c>
    </row>
    <row r="1158" spans="1:3" ht="12">
      <c r="A1158" s="363" t="s">
        <v>4437</v>
      </c>
      <c r="B1158" s="357" t="s">
        <v>4436</v>
      </c>
      <c r="C1158" s="364">
        <v>4</v>
      </c>
    </row>
    <row r="1159" spans="1:3" ht="12">
      <c r="A1159" s="363" t="s">
        <v>1189</v>
      </c>
      <c r="B1159" s="357" t="s">
        <v>4438</v>
      </c>
      <c r="C1159" s="364">
        <v>4</v>
      </c>
    </row>
    <row r="1160" spans="1:3" ht="12">
      <c r="A1160" s="363" t="s">
        <v>4440</v>
      </c>
      <c r="B1160" s="357" t="s">
        <v>4439</v>
      </c>
      <c r="C1160" s="364">
        <v>4</v>
      </c>
    </row>
    <row r="1161" spans="1:3" ht="12">
      <c r="A1161" s="363" t="s">
        <v>4442</v>
      </c>
      <c r="B1161" s="357" t="s">
        <v>4441</v>
      </c>
      <c r="C1161" s="364">
        <v>4</v>
      </c>
    </row>
    <row r="1162" spans="1:3" ht="12">
      <c r="A1162" s="363" t="s">
        <v>4444</v>
      </c>
      <c r="B1162" s="357" t="s">
        <v>4443</v>
      </c>
      <c r="C1162" s="364">
        <v>4</v>
      </c>
    </row>
    <row r="1163" spans="1:3" ht="12">
      <c r="A1163" s="363" t="s">
        <v>1190</v>
      </c>
      <c r="B1163" s="357" t="s">
        <v>4445</v>
      </c>
      <c r="C1163" s="364">
        <v>4</v>
      </c>
    </row>
    <row r="1164" spans="1:3" ht="12">
      <c r="A1164" s="363" t="s">
        <v>4447</v>
      </c>
      <c r="B1164" s="357" t="s">
        <v>4446</v>
      </c>
      <c r="C1164" s="364">
        <v>4</v>
      </c>
    </row>
    <row r="1165" spans="1:3" ht="12">
      <c r="A1165" s="363" t="s">
        <v>4449</v>
      </c>
      <c r="B1165" s="357" t="s">
        <v>4448</v>
      </c>
      <c r="C1165" s="364">
        <v>4</v>
      </c>
    </row>
    <row r="1166" spans="1:3" ht="12">
      <c r="A1166" s="363" t="s">
        <v>4451</v>
      </c>
      <c r="B1166" s="357" t="s">
        <v>4450</v>
      </c>
      <c r="C1166" s="364">
        <v>4</v>
      </c>
    </row>
    <row r="1167" spans="1:3" ht="12">
      <c r="A1167" s="363" t="s">
        <v>4453</v>
      </c>
      <c r="B1167" s="357" t="s">
        <v>4452</v>
      </c>
      <c r="C1167" s="364">
        <v>4</v>
      </c>
    </row>
    <row r="1168" spans="1:3" ht="12">
      <c r="A1168" s="363" t="s">
        <v>4455</v>
      </c>
      <c r="B1168" s="357" t="s">
        <v>4454</v>
      </c>
      <c r="C1168" s="364">
        <v>4</v>
      </c>
    </row>
    <row r="1169" spans="1:3" ht="12">
      <c r="A1169" s="363" t="s">
        <v>4457</v>
      </c>
      <c r="B1169" s="357" t="s">
        <v>4456</v>
      </c>
      <c r="C1169" s="364">
        <v>4</v>
      </c>
    </row>
    <row r="1170" spans="1:3" ht="12">
      <c r="A1170" s="363" t="s">
        <v>4459</v>
      </c>
      <c r="B1170" s="357" t="s">
        <v>4458</v>
      </c>
      <c r="C1170" s="364">
        <v>4</v>
      </c>
    </row>
    <row r="1171" spans="1:3" ht="12">
      <c r="A1171" s="363" t="s">
        <v>4461</v>
      </c>
      <c r="B1171" s="357" t="s">
        <v>4460</v>
      </c>
      <c r="C1171" s="364">
        <v>4</v>
      </c>
    </row>
    <row r="1172" spans="1:3" ht="12">
      <c r="A1172" s="363" t="s">
        <v>4463</v>
      </c>
      <c r="B1172" s="357" t="s">
        <v>4462</v>
      </c>
      <c r="C1172" s="364">
        <v>4</v>
      </c>
    </row>
    <row r="1173" spans="1:3" ht="12">
      <c r="A1173" s="363" t="s">
        <v>4465</v>
      </c>
      <c r="B1173" s="357" t="s">
        <v>4464</v>
      </c>
      <c r="C1173" s="364">
        <v>4</v>
      </c>
    </row>
    <row r="1174" spans="1:3" ht="12">
      <c r="A1174" s="363" t="s">
        <v>4467</v>
      </c>
      <c r="B1174" s="357" t="s">
        <v>4466</v>
      </c>
      <c r="C1174" s="364">
        <v>4</v>
      </c>
    </row>
    <row r="1175" spans="1:3" ht="12">
      <c r="A1175" s="363" t="s">
        <v>4469</v>
      </c>
      <c r="B1175" s="357" t="s">
        <v>4468</v>
      </c>
      <c r="C1175" s="364">
        <v>1</v>
      </c>
    </row>
    <row r="1176" spans="1:3" ht="12">
      <c r="A1176" s="363" t="s">
        <v>4471</v>
      </c>
      <c r="B1176" s="357" t="s">
        <v>4470</v>
      </c>
      <c r="C1176" s="364">
        <v>4</v>
      </c>
    </row>
    <row r="1177" spans="1:3" ht="12">
      <c r="A1177" s="363" t="s">
        <v>4473</v>
      </c>
      <c r="B1177" s="357" t="s">
        <v>4472</v>
      </c>
      <c r="C1177" s="364">
        <v>4</v>
      </c>
    </row>
    <row r="1178" spans="1:3" ht="12">
      <c r="A1178" s="363" t="s">
        <v>4475</v>
      </c>
      <c r="B1178" s="357" t="s">
        <v>4474</v>
      </c>
      <c r="C1178" s="364">
        <v>4</v>
      </c>
    </row>
    <row r="1179" spans="1:3" ht="12">
      <c r="A1179" s="363" t="s">
        <v>4477</v>
      </c>
      <c r="B1179" s="357" t="s">
        <v>4476</v>
      </c>
      <c r="C1179" s="364">
        <v>4</v>
      </c>
    </row>
    <row r="1180" spans="1:3" ht="12">
      <c r="A1180" s="363" t="s">
        <v>4479</v>
      </c>
      <c r="B1180" s="357" t="s">
        <v>4478</v>
      </c>
      <c r="C1180" s="364">
        <v>4</v>
      </c>
    </row>
    <row r="1181" spans="1:3" ht="12">
      <c r="A1181" s="363" t="s">
        <v>4481</v>
      </c>
      <c r="B1181" s="357" t="s">
        <v>4480</v>
      </c>
      <c r="C1181" s="364">
        <v>4</v>
      </c>
    </row>
    <row r="1182" spans="1:3" ht="12">
      <c r="A1182" s="363" t="s">
        <v>5909</v>
      </c>
      <c r="B1182" s="357" t="s">
        <v>4482</v>
      </c>
      <c r="C1182" s="364">
        <v>4</v>
      </c>
    </row>
    <row r="1183" spans="1:3" ht="12">
      <c r="A1183" s="363" t="s">
        <v>4484</v>
      </c>
      <c r="B1183" s="357" t="s">
        <v>4483</v>
      </c>
      <c r="C1183" s="364">
        <v>4</v>
      </c>
    </row>
    <row r="1184" spans="1:3" ht="12">
      <c r="A1184" s="363" t="s">
        <v>4486</v>
      </c>
      <c r="B1184" s="357" t="s">
        <v>4485</v>
      </c>
      <c r="C1184" s="364">
        <v>4</v>
      </c>
    </row>
    <row r="1185" spans="1:3" ht="12">
      <c r="A1185" s="363" t="s">
        <v>4488</v>
      </c>
      <c r="B1185" s="357" t="s">
        <v>4487</v>
      </c>
      <c r="C1185" s="364">
        <v>4</v>
      </c>
    </row>
    <row r="1186" spans="1:3" ht="12">
      <c r="A1186" s="363" t="s">
        <v>4490</v>
      </c>
      <c r="B1186" s="357" t="s">
        <v>4489</v>
      </c>
      <c r="C1186" s="364">
        <v>4</v>
      </c>
    </row>
    <row r="1187" spans="1:3" ht="12">
      <c r="A1187" s="363" t="s">
        <v>1191</v>
      </c>
      <c r="B1187" s="357" t="s">
        <v>4491</v>
      </c>
      <c r="C1187" s="364">
        <v>4</v>
      </c>
    </row>
    <row r="1188" spans="1:3" ht="12">
      <c r="A1188" s="363" t="s">
        <v>4493</v>
      </c>
      <c r="B1188" s="357" t="s">
        <v>4492</v>
      </c>
      <c r="C1188" s="364">
        <v>7</v>
      </c>
    </row>
    <row r="1189" spans="1:3" ht="12">
      <c r="A1189" s="363" t="s">
        <v>4495</v>
      </c>
      <c r="B1189" s="357" t="s">
        <v>4494</v>
      </c>
      <c r="C1189" s="364">
        <v>4</v>
      </c>
    </row>
    <row r="1190" spans="1:3" ht="12">
      <c r="A1190" s="363" t="s">
        <v>4497</v>
      </c>
      <c r="B1190" s="357" t="s">
        <v>4496</v>
      </c>
      <c r="C1190" s="364">
        <v>11</v>
      </c>
    </row>
    <row r="1191" spans="1:3" ht="12">
      <c r="A1191" s="363" t="s">
        <v>4499</v>
      </c>
      <c r="B1191" s="357" t="s">
        <v>4498</v>
      </c>
      <c r="C1191" s="364">
        <v>13</v>
      </c>
    </row>
    <row r="1192" spans="1:3" ht="12">
      <c r="A1192" s="363" t="s">
        <v>1192</v>
      </c>
      <c r="B1192" s="357" t="s">
        <v>4500</v>
      </c>
      <c r="C1192" s="364">
        <v>5</v>
      </c>
    </row>
    <row r="1193" spans="1:3" ht="12">
      <c r="A1193" s="363" t="s">
        <v>4502</v>
      </c>
      <c r="B1193" s="357" t="s">
        <v>4501</v>
      </c>
      <c r="C1193" s="364">
        <v>5</v>
      </c>
    </row>
    <row r="1194" spans="1:3" ht="12">
      <c r="A1194" s="363" t="s">
        <v>4504</v>
      </c>
      <c r="B1194" s="357" t="s">
        <v>4503</v>
      </c>
      <c r="C1194" s="364">
        <v>5</v>
      </c>
    </row>
    <row r="1195" spans="1:3" ht="12">
      <c r="A1195" s="363" t="s">
        <v>4506</v>
      </c>
      <c r="B1195" s="357" t="s">
        <v>4505</v>
      </c>
      <c r="C1195" s="364">
        <v>5</v>
      </c>
    </row>
    <row r="1196" spans="1:3" ht="12">
      <c r="A1196" s="363" t="s">
        <v>4508</v>
      </c>
      <c r="B1196" s="357" t="s">
        <v>4507</v>
      </c>
      <c r="C1196" s="364">
        <v>13</v>
      </c>
    </row>
    <row r="1197" spans="1:3" ht="12">
      <c r="A1197" s="363" t="s">
        <v>4510</v>
      </c>
      <c r="B1197" s="357" t="s">
        <v>4509</v>
      </c>
      <c r="C1197" s="364">
        <v>5</v>
      </c>
    </row>
    <row r="1198" spans="1:3" ht="12">
      <c r="A1198" s="363" t="s">
        <v>4512</v>
      </c>
      <c r="B1198" s="357" t="s">
        <v>4511</v>
      </c>
      <c r="C1198" s="364">
        <v>7</v>
      </c>
    </row>
    <row r="1199" spans="1:3" ht="12">
      <c r="A1199" s="363" t="s">
        <v>4514</v>
      </c>
      <c r="B1199" s="357" t="s">
        <v>4513</v>
      </c>
      <c r="C1199" s="364">
        <v>8</v>
      </c>
    </row>
    <row r="1200" spans="1:3" ht="12">
      <c r="A1200" s="363" t="s">
        <v>4516</v>
      </c>
      <c r="B1200" s="357" t="s">
        <v>4515</v>
      </c>
      <c r="C1200" s="364">
        <v>8</v>
      </c>
    </row>
    <row r="1201" spans="1:3" ht="12">
      <c r="A1201" s="363" t="s">
        <v>4518</v>
      </c>
      <c r="B1201" s="357" t="s">
        <v>4517</v>
      </c>
      <c r="C1201" s="364">
        <v>5</v>
      </c>
    </row>
    <row r="1202" spans="1:3" ht="12">
      <c r="A1202" s="363" t="s">
        <v>4520</v>
      </c>
      <c r="B1202" s="357" t="s">
        <v>4519</v>
      </c>
      <c r="C1202" s="364">
        <v>8</v>
      </c>
    </row>
    <row r="1203" spans="1:3" ht="12">
      <c r="A1203" s="363" t="s">
        <v>4522</v>
      </c>
      <c r="B1203" s="357" t="s">
        <v>4521</v>
      </c>
      <c r="C1203" s="364">
        <v>13</v>
      </c>
    </row>
    <row r="1204" spans="1:3" ht="12">
      <c r="A1204" s="363" t="s">
        <v>4524</v>
      </c>
      <c r="B1204" s="357" t="s">
        <v>4523</v>
      </c>
      <c r="C1204" s="364">
        <v>8</v>
      </c>
    </row>
    <row r="1205" spans="1:3" ht="12">
      <c r="A1205" s="363" t="s">
        <v>4526</v>
      </c>
      <c r="B1205" s="357" t="s">
        <v>4525</v>
      </c>
      <c r="C1205" s="364">
        <v>13</v>
      </c>
    </row>
    <row r="1206" spans="1:3" ht="12">
      <c r="A1206" s="363" t="s">
        <v>4528</v>
      </c>
      <c r="B1206" s="357" t="s">
        <v>4527</v>
      </c>
      <c r="C1206" s="364">
        <v>7</v>
      </c>
    </row>
    <row r="1207" spans="1:3" ht="12">
      <c r="A1207" s="363" t="s">
        <v>4530</v>
      </c>
      <c r="B1207" s="357" t="s">
        <v>4529</v>
      </c>
      <c r="C1207" s="364">
        <v>13</v>
      </c>
    </row>
    <row r="1208" spans="1:3" ht="12">
      <c r="A1208" s="363" t="s">
        <v>4532</v>
      </c>
      <c r="B1208" s="357" t="s">
        <v>4531</v>
      </c>
      <c r="C1208" s="364">
        <v>6</v>
      </c>
    </row>
    <row r="1209" spans="1:3" ht="12">
      <c r="A1209" s="363" t="s">
        <v>4534</v>
      </c>
      <c r="B1209" s="357" t="s">
        <v>4533</v>
      </c>
      <c r="C1209" s="364">
        <v>13</v>
      </c>
    </row>
    <row r="1210" spans="1:3" ht="12">
      <c r="A1210" s="363" t="s">
        <v>4536</v>
      </c>
      <c r="B1210" s="357" t="s">
        <v>4535</v>
      </c>
      <c r="C1210" s="364">
        <v>13</v>
      </c>
    </row>
    <row r="1211" spans="1:3" ht="12">
      <c r="A1211" s="363" t="s">
        <v>4538</v>
      </c>
      <c r="B1211" s="357" t="s">
        <v>4537</v>
      </c>
      <c r="C1211" s="364">
        <v>5</v>
      </c>
    </row>
    <row r="1212" spans="1:3" ht="12">
      <c r="A1212" s="363" t="s">
        <v>4540</v>
      </c>
      <c r="B1212" s="357" t="s">
        <v>4539</v>
      </c>
      <c r="C1212" s="364">
        <v>5</v>
      </c>
    </row>
    <row r="1213" spans="1:3" ht="12">
      <c r="A1213" s="363" t="s">
        <v>4542</v>
      </c>
      <c r="B1213" s="357" t="s">
        <v>4541</v>
      </c>
      <c r="C1213" s="364">
        <v>8</v>
      </c>
    </row>
    <row r="1214" spans="1:3" ht="12">
      <c r="A1214" s="363" t="s">
        <v>4544</v>
      </c>
      <c r="B1214" s="357" t="s">
        <v>4543</v>
      </c>
      <c r="C1214" s="364">
        <v>13</v>
      </c>
    </row>
    <row r="1215" spans="1:3" ht="12">
      <c r="A1215" s="363" t="s">
        <v>4546</v>
      </c>
      <c r="B1215" s="357" t="s">
        <v>4545</v>
      </c>
      <c r="C1215" s="364">
        <v>7</v>
      </c>
    </row>
    <row r="1216" spans="1:3" ht="12">
      <c r="A1216" s="363" t="s">
        <v>1193</v>
      </c>
      <c r="B1216" s="357" t="s">
        <v>4547</v>
      </c>
      <c r="C1216" s="364">
        <v>7</v>
      </c>
    </row>
    <row r="1217" spans="1:3" ht="12">
      <c r="A1217" s="363" t="s">
        <v>4549</v>
      </c>
      <c r="B1217" s="357" t="s">
        <v>4548</v>
      </c>
      <c r="C1217" s="364">
        <v>8</v>
      </c>
    </row>
    <row r="1218" spans="1:3" ht="12">
      <c r="A1218" s="363" t="s">
        <v>4551</v>
      </c>
      <c r="B1218" s="357" t="s">
        <v>4550</v>
      </c>
      <c r="C1218" s="364">
        <v>6</v>
      </c>
    </row>
    <row r="1219" spans="1:3" ht="12">
      <c r="A1219" s="363" t="s">
        <v>4553</v>
      </c>
      <c r="B1219" s="357" t="s">
        <v>4552</v>
      </c>
      <c r="C1219" s="364">
        <v>8</v>
      </c>
    </row>
    <row r="1220" spans="1:3" ht="24">
      <c r="A1220" s="363" t="s">
        <v>1194</v>
      </c>
      <c r="B1220" s="357" t="s">
        <v>4554</v>
      </c>
      <c r="C1220" s="364">
        <v>5</v>
      </c>
    </row>
    <row r="1221" spans="1:3" ht="12">
      <c r="A1221" s="363" t="s">
        <v>4556</v>
      </c>
      <c r="B1221" s="357" t="s">
        <v>4555</v>
      </c>
      <c r="C1221" s="364">
        <v>8</v>
      </c>
    </row>
    <row r="1222" spans="1:3" ht="12">
      <c r="A1222" s="363" t="s">
        <v>4557</v>
      </c>
      <c r="B1222" s="357" t="s">
        <v>5023</v>
      </c>
      <c r="C1222" s="364">
        <v>7</v>
      </c>
    </row>
    <row r="1223" spans="1:3" ht="12">
      <c r="A1223" s="363" t="s">
        <v>4559</v>
      </c>
      <c r="B1223" s="357" t="s">
        <v>4558</v>
      </c>
      <c r="C1223" s="364">
        <v>13</v>
      </c>
    </row>
    <row r="1224" spans="1:3" ht="12">
      <c r="A1224" s="363" t="s">
        <v>4561</v>
      </c>
      <c r="B1224" s="357" t="s">
        <v>4560</v>
      </c>
      <c r="C1224" s="364">
        <v>5</v>
      </c>
    </row>
    <row r="1225" spans="1:3" ht="12">
      <c r="A1225" s="363" t="s">
        <v>4563</v>
      </c>
      <c r="B1225" s="357" t="s">
        <v>4562</v>
      </c>
      <c r="C1225" s="364">
        <v>7</v>
      </c>
    </row>
    <row r="1226" spans="1:3" ht="12">
      <c r="A1226" s="363" t="s">
        <v>5024</v>
      </c>
      <c r="B1226" s="357" t="s">
        <v>4564</v>
      </c>
      <c r="C1226" s="364">
        <v>13</v>
      </c>
    </row>
    <row r="1227" spans="1:3" ht="12">
      <c r="A1227" s="363" t="s">
        <v>4566</v>
      </c>
      <c r="B1227" s="357" t="s">
        <v>4565</v>
      </c>
      <c r="C1227" s="364">
        <v>8</v>
      </c>
    </row>
    <row r="1228" spans="1:3" ht="12">
      <c r="A1228" s="363" t="s">
        <v>5025</v>
      </c>
      <c r="B1228" s="357" t="s">
        <v>5026</v>
      </c>
      <c r="C1228" s="364">
        <v>3</v>
      </c>
    </row>
    <row r="1229" spans="1:3" ht="12">
      <c r="A1229" s="363" t="s">
        <v>5027</v>
      </c>
      <c r="B1229" s="357" t="s">
        <v>5028</v>
      </c>
      <c r="C1229" s="364">
        <v>12</v>
      </c>
    </row>
    <row r="1230" spans="1:3" ht="12">
      <c r="A1230" s="363" t="s">
        <v>4273</v>
      </c>
      <c r="B1230" s="357" t="s">
        <v>4866</v>
      </c>
      <c r="C1230" s="364"/>
    </row>
    <row r="1231" spans="1:3" ht="12">
      <c r="A1231" s="363" t="s">
        <v>4568</v>
      </c>
      <c r="B1231" s="357" t="s">
        <v>4567</v>
      </c>
      <c r="C1231" s="364">
        <v>1</v>
      </c>
    </row>
    <row r="1232" spans="1:3" ht="12">
      <c r="A1232" s="363" t="s">
        <v>5029</v>
      </c>
      <c r="B1232" s="357" t="s">
        <v>4569</v>
      </c>
      <c r="C1232" s="364">
        <v>2</v>
      </c>
    </row>
    <row r="1233" spans="1:3" ht="12">
      <c r="A1233" s="363" t="s">
        <v>4571</v>
      </c>
      <c r="B1233" s="357" t="s">
        <v>4570</v>
      </c>
      <c r="C1233" s="364">
        <v>3</v>
      </c>
    </row>
    <row r="1234" spans="1:3" ht="12">
      <c r="A1234" s="363" t="s">
        <v>4573</v>
      </c>
      <c r="B1234" s="357" t="s">
        <v>4572</v>
      </c>
      <c r="C1234" s="364">
        <v>3</v>
      </c>
    </row>
    <row r="1235" spans="1:3" ht="12">
      <c r="A1235" s="363" t="s">
        <v>4575</v>
      </c>
      <c r="B1235" s="357" t="s">
        <v>4574</v>
      </c>
      <c r="C1235" s="364">
        <v>3</v>
      </c>
    </row>
    <row r="1236" spans="1:3" ht="12">
      <c r="A1236" s="363" t="s">
        <v>4577</v>
      </c>
      <c r="B1236" s="357" t="s">
        <v>4576</v>
      </c>
      <c r="C1236" s="364">
        <v>3</v>
      </c>
    </row>
    <row r="1237" spans="1:3" ht="12">
      <c r="A1237" s="363" t="s">
        <v>4579</v>
      </c>
      <c r="B1237" s="357" t="s">
        <v>4578</v>
      </c>
      <c r="C1237" s="364">
        <v>3</v>
      </c>
    </row>
    <row r="1238" spans="1:3" ht="12">
      <c r="A1238" s="363" t="s">
        <v>4581</v>
      </c>
      <c r="B1238" s="357" t="s">
        <v>4580</v>
      </c>
      <c r="C1238" s="364">
        <v>3</v>
      </c>
    </row>
    <row r="1239" spans="1:3" ht="12">
      <c r="A1239" s="363" t="s">
        <v>4583</v>
      </c>
      <c r="B1239" s="357" t="s">
        <v>4582</v>
      </c>
      <c r="C1239" s="364">
        <v>3</v>
      </c>
    </row>
    <row r="1240" spans="1:3" ht="12">
      <c r="A1240" s="363" t="s">
        <v>4585</v>
      </c>
      <c r="B1240" s="357" t="s">
        <v>4584</v>
      </c>
      <c r="C1240" s="364">
        <v>4</v>
      </c>
    </row>
    <row r="1241" spans="1:3" ht="12">
      <c r="A1241" s="363" t="s">
        <v>4587</v>
      </c>
      <c r="B1241" s="357" t="s">
        <v>4586</v>
      </c>
      <c r="C1241" s="364">
        <v>4</v>
      </c>
    </row>
    <row r="1242" spans="1:3" ht="12">
      <c r="A1242" s="363" t="s">
        <v>5030</v>
      </c>
      <c r="B1242" s="357" t="s">
        <v>4588</v>
      </c>
      <c r="C1242" s="364">
        <v>3</v>
      </c>
    </row>
    <row r="1243" spans="1:3" ht="12">
      <c r="A1243" s="363" t="s">
        <v>4590</v>
      </c>
      <c r="B1243" s="357" t="s">
        <v>4589</v>
      </c>
      <c r="C1243" s="364">
        <v>3</v>
      </c>
    </row>
    <row r="1244" spans="1:3" ht="12">
      <c r="A1244" s="363" t="s">
        <v>5031</v>
      </c>
      <c r="B1244" s="357" t="s">
        <v>4591</v>
      </c>
      <c r="C1244" s="364">
        <v>3</v>
      </c>
    </row>
    <row r="1245" spans="1:3" ht="12">
      <c r="A1245" s="363" t="s">
        <v>4593</v>
      </c>
      <c r="B1245" s="357" t="s">
        <v>4592</v>
      </c>
      <c r="C1245" s="364">
        <v>10</v>
      </c>
    </row>
    <row r="1246" spans="1:3" ht="12">
      <c r="A1246" s="363" t="s">
        <v>4595</v>
      </c>
      <c r="B1246" s="357" t="s">
        <v>4594</v>
      </c>
      <c r="C1246" s="364">
        <v>4</v>
      </c>
    </row>
    <row r="1247" spans="1:3" ht="12">
      <c r="A1247" s="363" t="s">
        <v>4597</v>
      </c>
      <c r="B1247" s="357" t="s">
        <v>4596</v>
      </c>
      <c r="C1247" s="364">
        <v>9</v>
      </c>
    </row>
    <row r="1248" spans="1:3" ht="12">
      <c r="A1248" s="363" t="s">
        <v>4599</v>
      </c>
      <c r="B1248" s="357" t="s">
        <v>4598</v>
      </c>
      <c r="C1248" s="364">
        <v>4</v>
      </c>
    </row>
    <row r="1249" spans="1:3" ht="12">
      <c r="A1249" s="363" t="s">
        <v>4601</v>
      </c>
      <c r="B1249" s="357" t="s">
        <v>4600</v>
      </c>
      <c r="C1249" s="364">
        <v>4</v>
      </c>
    </row>
    <row r="1250" spans="1:3" ht="12">
      <c r="A1250" s="363" t="s">
        <v>5032</v>
      </c>
      <c r="B1250" s="357" t="s">
        <v>4602</v>
      </c>
      <c r="C1250" s="364">
        <v>3</v>
      </c>
    </row>
    <row r="1251" spans="1:3" ht="12">
      <c r="A1251" s="363" t="s">
        <v>5033</v>
      </c>
      <c r="B1251" s="357" t="s">
        <v>4603</v>
      </c>
      <c r="C1251" s="364">
        <v>5</v>
      </c>
    </row>
    <row r="1252" spans="1:3" ht="12">
      <c r="A1252" s="363" t="s">
        <v>4605</v>
      </c>
      <c r="B1252" s="357" t="s">
        <v>4604</v>
      </c>
      <c r="C1252" s="364">
        <v>5</v>
      </c>
    </row>
    <row r="1253" spans="1:3" ht="12">
      <c r="A1253" s="363" t="s">
        <v>4607</v>
      </c>
      <c r="B1253" s="357" t="s">
        <v>4606</v>
      </c>
      <c r="C1253" s="364">
        <v>5</v>
      </c>
    </row>
    <row r="1254" spans="1:3" ht="12">
      <c r="A1254" s="363" t="s">
        <v>4609</v>
      </c>
      <c r="B1254" s="357" t="s">
        <v>4608</v>
      </c>
      <c r="C1254" s="364">
        <v>7</v>
      </c>
    </row>
    <row r="1255" spans="1:3" ht="12">
      <c r="A1255" s="363" t="s">
        <v>4611</v>
      </c>
      <c r="B1255" s="357" t="s">
        <v>4610</v>
      </c>
      <c r="C1255" s="364">
        <v>11</v>
      </c>
    </row>
    <row r="1256" spans="1:3" ht="12">
      <c r="A1256" s="363" t="s">
        <v>280</v>
      </c>
      <c r="B1256" s="357" t="s">
        <v>4612</v>
      </c>
      <c r="C1256" s="364">
        <v>5</v>
      </c>
    </row>
    <row r="1257" spans="1:3" ht="12">
      <c r="A1257" s="363" t="s">
        <v>282</v>
      </c>
      <c r="B1257" s="357" t="s">
        <v>281</v>
      </c>
      <c r="C1257" s="364">
        <v>7</v>
      </c>
    </row>
    <row r="1258" spans="1:3" ht="12">
      <c r="A1258" s="363" t="s">
        <v>5034</v>
      </c>
      <c r="B1258" s="357" t="s">
        <v>283</v>
      </c>
      <c r="C1258" s="364">
        <v>5</v>
      </c>
    </row>
    <row r="1259" spans="1:3" ht="12">
      <c r="A1259" s="363" t="s">
        <v>285</v>
      </c>
      <c r="B1259" s="357" t="s">
        <v>284</v>
      </c>
      <c r="C1259" s="364">
        <v>7</v>
      </c>
    </row>
    <row r="1260" spans="1:3" ht="12">
      <c r="A1260" s="363" t="s">
        <v>287</v>
      </c>
      <c r="B1260" s="357" t="s">
        <v>286</v>
      </c>
      <c r="C1260" s="364">
        <v>8</v>
      </c>
    </row>
    <row r="1261" spans="1:3" ht="12">
      <c r="A1261" s="363" t="s">
        <v>289</v>
      </c>
      <c r="B1261" s="357" t="s">
        <v>288</v>
      </c>
      <c r="C1261" s="364">
        <v>8</v>
      </c>
    </row>
    <row r="1262" spans="1:3" ht="12">
      <c r="A1262" s="363" t="s">
        <v>291</v>
      </c>
      <c r="B1262" s="357" t="s">
        <v>290</v>
      </c>
      <c r="C1262" s="364">
        <v>13</v>
      </c>
    </row>
    <row r="1263" spans="1:3" ht="12">
      <c r="A1263" s="363" t="s">
        <v>293</v>
      </c>
      <c r="B1263" s="357" t="s">
        <v>292</v>
      </c>
      <c r="C1263" s="364">
        <v>8</v>
      </c>
    </row>
    <row r="1264" spans="1:3" ht="12">
      <c r="A1264" s="363" t="s">
        <v>295</v>
      </c>
      <c r="B1264" s="357" t="s">
        <v>294</v>
      </c>
      <c r="C1264" s="364">
        <v>8</v>
      </c>
    </row>
    <row r="1265" spans="1:3" ht="12">
      <c r="A1265" s="363" t="s">
        <v>297</v>
      </c>
      <c r="B1265" s="357" t="s">
        <v>296</v>
      </c>
      <c r="C1265" s="364">
        <v>8</v>
      </c>
    </row>
    <row r="1266" spans="1:3" ht="12">
      <c r="A1266" s="363" t="s">
        <v>299</v>
      </c>
      <c r="B1266" s="357" t="s">
        <v>298</v>
      </c>
      <c r="C1266" s="364">
        <v>7</v>
      </c>
    </row>
    <row r="1267" spans="1:3" ht="12">
      <c r="A1267" s="363" t="s">
        <v>301</v>
      </c>
      <c r="B1267" s="357" t="s">
        <v>300</v>
      </c>
      <c r="C1267" s="364">
        <v>8</v>
      </c>
    </row>
    <row r="1268" spans="1:3" ht="12">
      <c r="A1268" s="363" t="s">
        <v>303</v>
      </c>
      <c r="B1268" s="357" t="s">
        <v>302</v>
      </c>
      <c r="C1268" s="364">
        <v>13</v>
      </c>
    </row>
    <row r="1269" spans="1:3" ht="12">
      <c r="A1269" s="363" t="s">
        <v>305</v>
      </c>
      <c r="B1269" s="357" t="s">
        <v>304</v>
      </c>
      <c r="C1269" s="364">
        <v>7</v>
      </c>
    </row>
    <row r="1270" spans="1:3" ht="12">
      <c r="A1270" s="363" t="s">
        <v>5035</v>
      </c>
      <c r="B1270" s="357" t="s">
        <v>306</v>
      </c>
      <c r="C1270" s="364">
        <v>7</v>
      </c>
    </row>
    <row r="1271" spans="1:3" ht="12">
      <c r="A1271" s="363" t="s">
        <v>308</v>
      </c>
      <c r="B1271" s="357" t="s">
        <v>307</v>
      </c>
      <c r="C1271" s="364">
        <v>6</v>
      </c>
    </row>
    <row r="1272" spans="1:3" ht="12">
      <c r="A1272" s="363" t="s">
        <v>5036</v>
      </c>
      <c r="B1272" s="357" t="s">
        <v>5037</v>
      </c>
      <c r="C1272" s="364">
        <v>13</v>
      </c>
    </row>
    <row r="1273" spans="1:3" ht="12">
      <c r="A1273" s="363" t="s">
        <v>5038</v>
      </c>
      <c r="B1273" s="357" t="s">
        <v>5039</v>
      </c>
      <c r="C1273" s="364">
        <v>12</v>
      </c>
    </row>
    <row r="1274" spans="1:3" ht="12">
      <c r="A1274" s="363" t="s">
        <v>4273</v>
      </c>
      <c r="B1274" s="357" t="s">
        <v>4866</v>
      </c>
      <c r="C1274" s="364"/>
    </row>
    <row r="1275" spans="1:3" ht="12">
      <c r="A1275" s="363" t="s">
        <v>310</v>
      </c>
      <c r="B1275" s="357" t="s">
        <v>309</v>
      </c>
      <c r="C1275" s="364">
        <v>1</v>
      </c>
    </row>
    <row r="1276" spans="1:3" ht="12">
      <c r="A1276" s="363" t="s">
        <v>312</v>
      </c>
      <c r="B1276" s="357" t="s">
        <v>311</v>
      </c>
      <c r="C1276" s="364">
        <v>2</v>
      </c>
    </row>
    <row r="1277" spans="1:3" ht="12">
      <c r="A1277" s="363" t="s">
        <v>314</v>
      </c>
      <c r="B1277" s="357" t="s">
        <v>313</v>
      </c>
      <c r="C1277" s="364">
        <v>2</v>
      </c>
    </row>
    <row r="1278" spans="1:3" ht="12">
      <c r="A1278" s="363" t="s">
        <v>316</v>
      </c>
      <c r="B1278" s="357" t="s">
        <v>315</v>
      </c>
      <c r="C1278" s="364">
        <v>3</v>
      </c>
    </row>
    <row r="1279" spans="1:3" ht="12">
      <c r="A1279" s="363" t="s">
        <v>318</v>
      </c>
      <c r="B1279" s="357" t="s">
        <v>317</v>
      </c>
      <c r="C1279" s="364">
        <v>3</v>
      </c>
    </row>
    <row r="1280" spans="1:3" ht="12">
      <c r="A1280" s="363" t="s">
        <v>320</v>
      </c>
      <c r="B1280" s="357" t="s">
        <v>319</v>
      </c>
      <c r="C1280" s="364">
        <v>3</v>
      </c>
    </row>
    <row r="1281" spans="1:3" ht="12">
      <c r="A1281" s="363" t="s">
        <v>322</v>
      </c>
      <c r="B1281" s="357" t="s">
        <v>321</v>
      </c>
      <c r="C1281" s="364">
        <v>3</v>
      </c>
    </row>
    <row r="1282" spans="1:3" ht="12">
      <c r="A1282" s="363" t="s">
        <v>324</v>
      </c>
      <c r="B1282" s="357" t="s">
        <v>323</v>
      </c>
      <c r="C1282" s="364">
        <v>5</v>
      </c>
    </row>
    <row r="1283" spans="1:3" ht="12">
      <c r="A1283" s="363" t="s">
        <v>326</v>
      </c>
      <c r="B1283" s="357" t="s">
        <v>325</v>
      </c>
      <c r="C1283" s="364">
        <v>3</v>
      </c>
    </row>
    <row r="1284" spans="1:3" ht="12">
      <c r="A1284" s="363" t="s">
        <v>328</v>
      </c>
      <c r="B1284" s="357" t="s">
        <v>327</v>
      </c>
      <c r="C1284" s="364">
        <v>3</v>
      </c>
    </row>
    <row r="1285" spans="1:3" ht="12">
      <c r="A1285" s="363" t="s">
        <v>330</v>
      </c>
      <c r="B1285" s="357" t="s">
        <v>329</v>
      </c>
      <c r="C1285" s="364">
        <v>4</v>
      </c>
    </row>
    <row r="1286" spans="1:3" ht="12">
      <c r="A1286" s="363" t="s">
        <v>332</v>
      </c>
      <c r="B1286" s="357" t="s">
        <v>331</v>
      </c>
      <c r="C1286" s="364">
        <v>4</v>
      </c>
    </row>
    <row r="1287" spans="1:3" ht="12">
      <c r="A1287" s="363" t="s">
        <v>334</v>
      </c>
      <c r="B1287" s="357" t="s">
        <v>333</v>
      </c>
      <c r="C1287" s="364">
        <v>1</v>
      </c>
    </row>
    <row r="1288" spans="1:3" ht="12">
      <c r="A1288" s="363" t="s">
        <v>336</v>
      </c>
      <c r="B1288" s="357" t="s">
        <v>335</v>
      </c>
      <c r="C1288" s="364">
        <v>5</v>
      </c>
    </row>
    <row r="1289" spans="1:3" ht="12">
      <c r="A1289" s="363" t="s">
        <v>338</v>
      </c>
      <c r="B1289" s="357" t="s">
        <v>337</v>
      </c>
      <c r="C1289" s="364">
        <v>3</v>
      </c>
    </row>
    <row r="1290" spans="1:3" ht="12">
      <c r="A1290" s="363" t="s">
        <v>340</v>
      </c>
      <c r="B1290" s="357" t="s">
        <v>339</v>
      </c>
      <c r="C1290" s="364">
        <v>5</v>
      </c>
    </row>
    <row r="1291" spans="1:3" ht="12">
      <c r="A1291" s="363" t="s">
        <v>342</v>
      </c>
      <c r="B1291" s="357" t="s">
        <v>341</v>
      </c>
      <c r="C1291" s="364">
        <v>10</v>
      </c>
    </row>
    <row r="1292" spans="1:3" ht="12">
      <c r="A1292" s="363" t="s">
        <v>5040</v>
      </c>
      <c r="B1292" s="357" t="s">
        <v>343</v>
      </c>
      <c r="C1292" s="364">
        <v>5</v>
      </c>
    </row>
    <row r="1293" spans="1:3" ht="12">
      <c r="A1293" s="363" t="s">
        <v>345</v>
      </c>
      <c r="B1293" s="357" t="s">
        <v>344</v>
      </c>
      <c r="C1293" s="364">
        <v>3</v>
      </c>
    </row>
    <row r="1294" spans="1:3" ht="12">
      <c r="A1294" s="363" t="s">
        <v>347</v>
      </c>
      <c r="B1294" s="357" t="s">
        <v>346</v>
      </c>
      <c r="C1294" s="364">
        <v>4</v>
      </c>
    </row>
    <row r="1295" spans="1:3" ht="12">
      <c r="A1295" s="363" t="s">
        <v>5041</v>
      </c>
      <c r="B1295" s="357" t="s">
        <v>348</v>
      </c>
      <c r="C1295" s="364">
        <v>5</v>
      </c>
    </row>
    <row r="1296" spans="1:3" ht="12">
      <c r="A1296" s="363" t="s">
        <v>350</v>
      </c>
      <c r="B1296" s="357" t="s">
        <v>349</v>
      </c>
      <c r="C1296" s="364">
        <v>9</v>
      </c>
    </row>
    <row r="1297" spans="1:3" ht="12">
      <c r="A1297" s="363" t="s">
        <v>352</v>
      </c>
      <c r="B1297" s="357" t="s">
        <v>351</v>
      </c>
      <c r="C1297" s="364">
        <v>4</v>
      </c>
    </row>
    <row r="1298" spans="1:3" ht="12">
      <c r="A1298" s="363" t="s">
        <v>354</v>
      </c>
      <c r="B1298" s="357" t="s">
        <v>353</v>
      </c>
      <c r="C1298" s="364">
        <v>13</v>
      </c>
    </row>
    <row r="1299" spans="1:3" ht="12">
      <c r="A1299" s="363" t="s">
        <v>356</v>
      </c>
      <c r="B1299" s="357" t="s">
        <v>355</v>
      </c>
      <c r="C1299" s="364">
        <v>1</v>
      </c>
    </row>
    <row r="1300" spans="1:3" ht="12">
      <c r="A1300" s="363" t="s">
        <v>358</v>
      </c>
      <c r="B1300" s="357" t="s">
        <v>357</v>
      </c>
      <c r="C1300" s="364">
        <v>13</v>
      </c>
    </row>
    <row r="1301" spans="1:3" ht="12">
      <c r="A1301" s="363" t="s">
        <v>360</v>
      </c>
      <c r="B1301" s="357" t="s">
        <v>359</v>
      </c>
      <c r="C1301" s="364">
        <v>7</v>
      </c>
    </row>
    <row r="1302" spans="1:3" ht="12">
      <c r="A1302" s="363" t="s">
        <v>362</v>
      </c>
      <c r="B1302" s="357" t="s">
        <v>361</v>
      </c>
      <c r="C1302" s="364">
        <v>13</v>
      </c>
    </row>
    <row r="1303" spans="1:3" ht="12">
      <c r="A1303" s="363" t="s">
        <v>5042</v>
      </c>
      <c r="B1303" s="357" t="s">
        <v>363</v>
      </c>
      <c r="C1303" s="364">
        <v>5</v>
      </c>
    </row>
    <row r="1304" spans="1:3" ht="12">
      <c r="A1304" s="363" t="s">
        <v>365</v>
      </c>
      <c r="B1304" s="357" t="s">
        <v>364</v>
      </c>
      <c r="C1304" s="364">
        <v>5</v>
      </c>
    </row>
    <row r="1305" spans="1:3" ht="12">
      <c r="A1305" s="363" t="s">
        <v>367</v>
      </c>
      <c r="B1305" s="357" t="s">
        <v>366</v>
      </c>
      <c r="C1305" s="364">
        <v>7</v>
      </c>
    </row>
    <row r="1306" spans="1:3" ht="12">
      <c r="A1306" s="363" t="s">
        <v>369</v>
      </c>
      <c r="B1306" s="357" t="s">
        <v>368</v>
      </c>
      <c r="C1306" s="364">
        <v>13</v>
      </c>
    </row>
    <row r="1307" spans="1:3" ht="24">
      <c r="A1307" s="363" t="s">
        <v>371</v>
      </c>
      <c r="B1307" s="357" t="s">
        <v>370</v>
      </c>
      <c r="C1307" s="364">
        <v>5</v>
      </c>
    </row>
    <row r="1308" spans="1:3" ht="12">
      <c r="A1308" s="363" t="s">
        <v>373</v>
      </c>
      <c r="B1308" s="357" t="s">
        <v>372</v>
      </c>
      <c r="C1308" s="364">
        <v>3</v>
      </c>
    </row>
    <row r="1309" spans="1:3" ht="12">
      <c r="A1309" s="363" t="s">
        <v>375</v>
      </c>
      <c r="B1309" s="357" t="s">
        <v>374</v>
      </c>
      <c r="C1309" s="364">
        <v>7</v>
      </c>
    </row>
    <row r="1310" spans="1:3" ht="12">
      <c r="A1310" s="363" t="s">
        <v>377</v>
      </c>
      <c r="B1310" s="357" t="s">
        <v>376</v>
      </c>
      <c r="C1310" s="364">
        <v>7</v>
      </c>
    </row>
    <row r="1311" spans="1:3" ht="12">
      <c r="A1311" s="363" t="s">
        <v>379</v>
      </c>
      <c r="B1311" s="357" t="s">
        <v>378</v>
      </c>
      <c r="C1311" s="364">
        <v>13</v>
      </c>
    </row>
    <row r="1312" spans="1:3" ht="12">
      <c r="A1312" s="363" t="s">
        <v>381</v>
      </c>
      <c r="B1312" s="357" t="s">
        <v>380</v>
      </c>
      <c r="C1312" s="364">
        <v>13</v>
      </c>
    </row>
    <row r="1313" spans="1:3" ht="12">
      <c r="A1313" s="363" t="s">
        <v>383</v>
      </c>
      <c r="B1313" s="357" t="s">
        <v>382</v>
      </c>
      <c r="C1313" s="364">
        <v>13</v>
      </c>
    </row>
    <row r="1314" spans="1:3" ht="12">
      <c r="A1314" s="363" t="s">
        <v>385</v>
      </c>
      <c r="B1314" s="357" t="s">
        <v>384</v>
      </c>
      <c r="C1314" s="364">
        <v>13</v>
      </c>
    </row>
    <row r="1315" spans="1:3" ht="12">
      <c r="A1315" s="363" t="s">
        <v>387</v>
      </c>
      <c r="B1315" s="357" t="s">
        <v>386</v>
      </c>
      <c r="C1315" s="364">
        <v>13</v>
      </c>
    </row>
    <row r="1316" spans="1:3" ht="12">
      <c r="A1316" s="363" t="s">
        <v>5043</v>
      </c>
      <c r="B1316" s="357" t="s">
        <v>5044</v>
      </c>
      <c r="C1316" s="364">
        <v>13</v>
      </c>
    </row>
    <row r="1317" spans="1:3" ht="12">
      <c r="A1317" s="363" t="s">
        <v>5045</v>
      </c>
      <c r="B1317" s="357" t="s">
        <v>5046</v>
      </c>
      <c r="C1317" s="364">
        <v>8</v>
      </c>
    </row>
    <row r="1318" spans="1:3" ht="12">
      <c r="A1318" s="363" t="s">
        <v>5047</v>
      </c>
      <c r="B1318" s="357" t="s">
        <v>5048</v>
      </c>
      <c r="C1318" s="364">
        <v>13</v>
      </c>
    </row>
    <row r="1319" spans="1:3" ht="12">
      <c r="A1319" s="363" t="s">
        <v>5049</v>
      </c>
      <c r="B1319" s="357" t="s">
        <v>5050</v>
      </c>
      <c r="C1319" s="364">
        <v>13</v>
      </c>
    </row>
    <row r="1320" spans="1:3" ht="12">
      <c r="A1320" s="363" t="s">
        <v>5051</v>
      </c>
      <c r="B1320" s="357" t="s">
        <v>5052</v>
      </c>
      <c r="C1320" s="364">
        <v>12</v>
      </c>
    </row>
    <row r="1321" spans="1:3" ht="12">
      <c r="A1321" s="363" t="s">
        <v>4273</v>
      </c>
      <c r="B1321" s="357" t="s">
        <v>4866</v>
      </c>
      <c r="C1321" s="364"/>
    </row>
    <row r="1322" spans="1:3" ht="12">
      <c r="A1322" s="363" t="s">
        <v>389</v>
      </c>
      <c r="B1322" s="357" t="s">
        <v>388</v>
      </c>
      <c r="C1322" s="364">
        <v>1</v>
      </c>
    </row>
    <row r="1323" spans="1:3" ht="12">
      <c r="A1323" s="363" t="s">
        <v>391</v>
      </c>
      <c r="B1323" s="357" t="s">
        <v>390</v>
      </c>
      <c r="C1323" s="364">
        <v>1</v>
      </c>
    </row>
    <row r="1324" spans="1:3" ht="12">
      <c r="A1324" s="363" t="s">
        <v>393</v>
      </c>
      <c r="B1324" s="357" t="s">
        <v>392</v>
      </c>
      <c r="C1324" s="364">
        <v>2</v>
      </c>
    </row>
    <row r="1325" spans="1:3" ht="12">
      <c r="A1325" s="363" t="s">
        <v>395</v>
      </c>
      <c r="B1325" s="357" t="s">
        <v>394</v>
      </c>
      <c r="C1325" s="364">
        <v>3</v>
      </c>
    </row>
    <row r="1326" spans="1:3" ht="12">
      <c r="A1326" s="363" t="s">
        <v>397</v>
      </c>
      <c r="B1326" s="357" t="s">
        <v>396</v>
      </c>
      <c r="C1326" s="364">
        <v>3</v>
      </c>
    </row>
    <row r="1327" spans="1:3" ht="12">
      <c r="A1327" s="363" t="s">
        <v>399</v>
      </c>
      <c r="B1327" s="357" t="s">
        <v>398</v>
      </c>
      <c r="C1327" s="364">
        <v>3</v>
      </c>
    </row>
    <row r="1328" spans="1:3" ht="12">
      <c r="A1328" s="363" t="s">
        <v>401</v>
      </c>
      <c r="B1328" s="357" t="s">
        <v>400</v>
      </c>
      <c r="C1328" s="364">
        <v>3</v>
      </c>
    </row>
    <row r="1329" spans="1:3" ht="12">
      <c r="A1329" s="363" t="s">
        <v>403</v>
      </c>
      <c r="B1329" s="357" t="s">
        <v>402</v>
      </c>
      <c r="C1329" s="364">
        <v>3</v>
      </c>
    </row>
    <row r="1330" spans="1:3" ht="12">
      <c r="A1330" s="363" t="s">
        <v>405</v>
      </c>
      <c r="B1330" s="357" t="s">
        <v>404</v>
      </c>
      <c r="C1330" s="364">
        <v>3</v>
      </c>
    </row>
    <row r="1331" spans="1:3" ht="12">
      <c r="A1331" s="363" t="s">
        <v>407</v>
      </c>
      <c r="B1331" s="357" t="s">
        <v>406</v>
      </c>
      <c r="C1331" s="364">
        <v>3</v>
      </c>
    </row>
    <row r="1332" spans="1:3" ht="12">
      <c r="A1332" s="363" t="s">
        <v>409</v>
      </c>
      <c r="B1332" s="357" t="s">
        <v>408</v>
      </c>
      <c r="C1332" s="364">
        <v>3</v>
      </c>
    </row>
    <row r="1333" spans="1:3" ht="12">
      <c r="A1333" s="363" t="s">
        <v>411</v>
      </c>
      <c r="B1333" s="357" t="s">
        <v>410</v>
      </c>
      <c r="C1333" s="364">
        <v>5</v>
      </c>
    </row>
    <row r="1334" spans="1:3" ht="12">
      <c r="A1334" s="363" t="s">
        <v>413</v>
      </c>
      <c r="B1334" s="357" t="s">
        <v>412</v>
      </c>
      <c r="C1334" s="364">
        <v>3</v>
      </c>
    </row>
    <row r="1335" spans="1:3" ht="12">
      <c r="A1335" s="363" t="s">
        <v>415</v>
      </c>
      <c r="B1335" s="357" t="s">
        <v>414</v>
      </c>
      <c r="C1335" s="364">
        <v>7</v>
      </c>
    </row>
    <row r="1336" spans="1:3" ht="12">
      <c r="A1336" s="363" t="s">
        <v>5053</v>
      </c>
      <c r="B1336" s="357" t="s">
        <v>416</v>
      </c>
      <c r="C1336" s="364">
        <v>7</v>
      </c>
    </row>
    <row r="1337" spans="1:3" ht="12">
      <c r="A1337" s="363" t="s">
        <v>418</v>
      </c>
      <c r="B1337" s="357" t="s">
        <v>417</v>
      </c>
      <c r="C1337" s="364">
        <v>10</v>
      </c>
    </row>
    <row r="1338" spans="1:3" ht="12">
      <c r="A1338" s="363" t="s">
        <v>420</v>
      </c>
      <c r="B1338" s="357" t="s">
        <v>419</v>
      </c>
      <c r="C1338" s="364">
        <v>7</v>
      </c>
    </row>
    <row r="1339" spans="1:3" ht="24">
      <c r="A1339" s="363" t="s">
        <v>422</v>
      </c>
      <c r="B1339" s="357" t="s">
        <v>421</v>
      </c>
      <c r="C1339" s="364">
        <v>7</v>
      </c>
    </row>
    <row r="1340" spans="1:3" ht="12">
      <c r="A1340" s="363" t="s">
        <v>424</v>
      </c>
      <c r="B1340" s="357" t="s">
        <v>423</v>
      </c>
      <c r="C1340" s="364">
        <v>9</v>
      </c>
    </row>
    <row r="1341" spans="1:3" ht="12">
      <c r="A1341" s="363" t="s">
        <v>5054</v>
      </c>
      <c r="B1341" s="357" t="s">
        <v>425</v>
      </c>
      <c r="C1341" s="364">
        <v>5</v>
      </c>
    </row>
    <row r="1342" spans="1:3" ht="12">
      <c r="A1342" s="363" t="s">
        <v>451</v>
      </c>
      <c r="B1342" s="357" t="s">
        <v>426</v>
      </c>
      <c r="C1342" s="364">
        <v>7</v>
      </c>
    </row>
    <row r="1343" spans="1:3" ht="12">
      <c r="A1343" s="363" t="s">
        <v>453</v>
      </c>
      <c r="B1343" s="357" t="s">
        <v>452</v>
      </c>
      <c r="C1343" s="364">
        <v>8</v>
      </c>
    </row>
    <row r="1344" spans="1:3" ht="12">
      <c r="A1344" s="363" t="s">
        <v>455</v>
      </c>
      <c r="B1344" s="357" t="s">
        <v>454</v>
      </c>
      <c r="C1344" s="364">
        <v>8</v>
      </c>
    </row>
    <row r="1345" spans="1:3" ht="12">
      <c r="A1345" s="363" t="s">
        <v>5055</v>
      </c>
      <c r="B1345" s="357" t="s">
        <v>456</v>
      </c>
      <c r="C1345" s="364">
        <v>8</v>
      </c>
    </row>
    <row r="1346" spans="1:3" ht="12">
      <c r="A1346" s="363" t="s">
        <v>458</v>
      </c>
      <c r="B1346" s="357" t="s">
        <v>457</v>
      </c>
      <c r="C1346" s="364">
        <v>6</v>
      </c>
    </row>
    <row r="1347" spans="1:3" ht="12">
      <c r="A1347" s="363" t="s">
        <v>460</v>
      </c>
      <c r="B1347" s="357" t="s">
        <v>459</v>
      </c>
      <c r="C1347" s="364">
        <v>13</v>
      </c>
    </row>
    <row r="1348" spans="1:3" ht="12">
      <c r="A1348" s="363" t="s">
        <v>462</v>
      </c>
      <c r="B1348" s="357" t="s">
        <v>461</v>
      </c>
      <c r="C1348" s="364">
        <v>4</v>
      </c>
    </row>
    <row r="1349" spans="1:3" ht="12">
      <c r="A1349" s="363" t="s">
        <v>5056</v>
      </c>
      <c r="B1349" s="357" t="s">
        <v>463</v>
      </c>
      <c r="C1349" s="364">
        <v>8</v>
      </c>
    </row>
    <row r="1350" spans="1:3" ht="12">
      <c r="A1350" s="363" t="s">
        <v>465</v>
      </c>
      <c r="B1350" s="357" t="s">
        <v>464</v>
      </c>
      <c r="C1350" s="364">
        <v>13</v>
      </c>
    </row>
    <row r="1351" spans="1:3" ht="12">
      <c r="A1351" s="363" t="s">
        <v>467</v>
      </c>
      <c r="B1351" s="357" t="s">
        <v>466</v>
      </c>
      <c r="C1351" s="364">
        <v>6</v>
      </c>
    </row>
    <row r="1352" spans="1:3" ht="24">
      <c r="A1352" s="363" t="s">
        <v>5057</v>
      </c>
      <c r="B1352" s="357" t="s">
        <v>468</v>
      </c>
      <c r="C1352" s="364">
        <v>7</v>
      </c>
    </row>
    <row r="1353" spans="1:3" ht="12">
      <c r="A1353" s="363" t="s">
        <v>470</v>
      </c>
      <c r="B1353" s="357" t="s">
        <v>469</v>
      </c>
      <c r="C1353" s="364">
        <v>6</v>
      </c>
    </row>
    <row r="1354" spans="1:3" ht="12">
      <c r="A1354" s="363" t="s">
        <v>5058</v>
      </c>
      <c r="B1354" s="357" t="s">
        <v>5059</v>
      </c>
      <c r="C1354" s="364">
        <v>6</v>
      </c>
    </row>
    <row r="1355" spans="1:3" ht="12">
      <c r="A1355" s="363" t="s">
        <v>5060</v>
      </c>
      <c r="B1355" s="357" t="s">
        <v>5061</v>
      </c>
      <c r="C1355" s="364">
        <v>5</v>
      </c>
    </row>
    <row r="1356" spans="1:3" ht="12">
      <c r="A1356" s="363" t="s">
        <v>5062</v>
      </c>
      <c r="B1356" s="357" t="s">
        <v>5063</v>
      </c>
      <c r="C1356" s="364">
        <v>12</v>
      </c>
    </row>
    <row r="1357" spans="1:3" ht="12">
      <c r="A1357" s="363" t="s">
        <v>5064</v>
      </c>
      <c r="B1357" s="357" t="s">
        <v>5065</v>
      </c>
      <c r="C1357" s="364">
        <v>6</v>
      </c>
    </row>
    <row r="1358" spans="1:3" ht="12">
      <c r="A1358" s="363" t="s">
        <v>4273</v>
      </c>
      <c r="B1358" s="357" t="s">
        <v>4866</v>
      </c>
      <c r="C1358" s="364"/>
    </row>
    <row r="1359" spans="1:3" ht="12">
      <c r="A1359" s="368" t="s">
        <v>5066</v>
      </c>
      <c r="B1359" s="365" t="s">
        <v>471</v>
      </c>
      <c r="C1359" s="369">
        <v>1</v>
      </c>
    </row>
    <row r="1360" spans="1:3" ht="12">
      <c r="A1360" s="368" t="s">
        <v>28</v>
      </c>
      <c r="B1360" s="365" t="s">
        <v>472</v>
      </c>
      <c r="C1360" s="369">
        <v>3</v>
      </c>
    </row>
    <row r="1361" spans="1:3" ht="12">
      <c r="A1361" s="368" t="s">
        <v>30</v>
      </c>
      <c r="B1361" s="365" t="s">
        <v>29</v>
      </c>
      <c r="C1361" s="369">
        <v>3</v>
      </c>
    </row>
    <row r="1362" spans="1:3" ht="12">
      <c r="A1362" s="368" t="s">
        <v>32</v>
      </c>
      <c r="B1362" s="365" t="s">
        <v>31</v>
      </c>
      <c r="C1362" s="369">
        <v>3</v>
      </c>
    </row>
    <row r="1363" spans="1:3" ht="12">
      <c r="A1363" s="368" t="s">
        <v>34</v>
      </c>
      <c r="B1363" s="365" t="s">
        <v>33</v>
      </c>
      <c r="C1363" s="369">
        <v>3</v>
      </c>
    </row>
    <row r="1364" spans="1:3" ht="12">
      <c r="A1364" s="368" t="s">
        <v>36</v>
      </c>
      <c r="B1364" s="365" t="s">
        <v>35</v>
      </c>
      <c r="C1364" s="369">
        <v>3</v>
      </c>
    </row>
    <row r="1365" spans="1:3" ht="12">
      <c r="A1365" s="368" t="s">
        <v>38</v>
      </c>
      <c r="B1365" s="365" t="s">
        <v>37</v>
      </c>
      <c r="C1365" s="369">
        <v>3</v>
      </c>
    </row>
    <row r="1366" spans="1:3" ht="12">
      <c r="A1366" s="368" t="s">
        <v>40</v>
      </c>
      <c r="B1366" s="365" t="s">
        <v>39</v>
      </c>
      <c r="C1366" s="369">
        <v>3</v>
      </c>
    </row>
    <row r="1367" spans="1:3" ht="12">
      <c r="A1367" s="368" t="s">
        <v>42</v>
      </c>
      <c r="B1367" s="365" t="s">
        <v>41</v>
      </c>
      <c r="C1367" s="369">
        <v>2</v>
      </c>
    </row>
    <row r="1368" spans="1:3" ht="12">
      <c r="A1368" s="368" t="s">
        <v>44</v>
      </c>
      <c r="B1368" s="365" t="s">
        <v>43</v>
      </c>
      <c r="C1368" s="369">
        <v>3</v>
      </c>
    </row>
    <row r="1369" spans="1:3" ht="12">
      <c r="A1369" s="368" t="s">
        <v>46</v>
      </c>
      <c r="B1369" s="365" t="s">
        <v>45</v>
      </c>
      <c r="C1369" s="369">
        <v>4</v>
      </c>
    </row>
    <row r="1370" spans="1:3" ht="12">
      <c r="A1370" s="368" t="s">
        <v>48</v>
      </c>
      <c r="B1370" s="365" t="s">
        <v>47</v>
      </c>
      <c r="C1370" s="369">
        <v>4</v>
      </c>
    </row>
    <row r="1371" spans="1:3" ht="12">
      <c r="A1371" s="368" t="s">
        <v>50</v>
      </c>
      <c r="B1371" s="365" t="s">
        <v>49</v>
      </c>
      <c r="C1371" s="369">
        <v>4</v>
      </c>
    </row>
    <row r="1372" spans="1:3" ht="12">
      <c r="A1372" s="368" t="s">
        <v>5067</v>
      </c>
      <c r="B1372" s="365" t="s">
        <v>51</v>
      </c>
      <c r="C1372" s="369">
        <v>4</v>
      </c>
    </row>
    <row r="1373" spans="1:3" ht="12">
      <c r="A1373" s="368" t="s">
        <v>53</v>
      </c>
      <c r="B1373" s="365" t="s">
        <v>52</v>
      </c>
      <c r="C1373" s="369">
        <v>4</v>
      </c>
    </row>
    <row r="1374" spans="1:3" ht="12">
      <c r="A1374" s="368" t="s">
        <v>55</v>
      </c>
      <c r="B1374" s="365" t="s">
        <v>54</v>
      </c>
      <c r="C1374" s="369">
        <v>3</v>
      </c>
    </row>
    <row r="1375" spans="1:3" ht="12">
      <c r="A1375" s="368" t="s">
        <v>57</v>
      </c>
      <c r="B1375" s="365" t="s">
        <v>56</v>
      </c>
      <c r="C1375" s="369">
        <v>4</v>
      </c>
    </row>
    <row r="1376" spans="1:3" ht="12">
      <c r="A1376" s="368" t="s">
        <v>59</v>
      </c>
      <c r="B1376" s="365" t="s">
        <v>58</v>
      </c>
      <c r="C1376" s="369">
        <v>3</v>
      </c>
    </row>
    <row r="1377" spans="1:3" ht="12">
      <c r="A1377" s="368" t="s">
        <v>2714</v>
      </c>
      <c r="B1377" s="365" t="s">
        <v>60</v>
      </c>
      <c r="C1377" s="369">
        <v>3</v>
      </c>
    </row>
    <row r="1378" spans="1:3" ht="12">
      <c r="A1378" s="368" t="s">
        <v>62</v>
      </c>
      <c r="B1378" s="365" t="s">
        <v>61</v>
      </c>
      <c r="C1378" s="369">
        <v>2</v>
      </c>
    </row>
    <row r="1379" spans="1:3" ht="12">
      <c r="A1379" s="368" t="s">
        <v>64</v>
      </c>
      <c r="B1379" s="365" t="s">
        <v>63</v>
      </c>
      <c r="C1379" s="369">
        <v>11</v>
      </c>
    </row>
    <row r="1380" spans="1:3" ht="12">
      <c r="A1380" s="368" t="s">
        <v>5068</v>
      </c>
      <c r="B1380" s="365" t="s">
        <v>5069</v>
      </c>
      <c r="C1380" s="369">
        <v>7</v>
      </c>
    </row>
    <row r="1381" spans="1:3" ht="12">
      <c r="A1381" s="368" t="s">
        <v>66</v>
      </c>
      <c r="B1381" s="365" t="s">
        <v>65</v>
      </c>
      <c r="C1381" s="369">
        <v>5</v>
      </c>
    </row>
    <row r="1382" spans="1:3" ht="12">
      <c r="A1382" s="368" t="s">
        <v>4352</v>
      </c>
      <c r="B1382" s="365" t="s">
        <v>4351</v>
      </c>
      <c r="C1382" s="369">
        <v>4</v>
      </c>
    </row>
    <row r="1383" spans="1:3" ht="12">
      <c r="A1383" s="368" t="s">
        <v>4354</v>
      </c>
      <c r="B1383" s="365" t="s">
        <v>4353</v>
      </c>
      <c r="C1383" s="369">
        <v>13</v>
      </c>
    </row>
    <row r="1384" spans="1:3" ht="24">
      <c r="A1384" s="368" t="s">
        <v>5070</v>
      </c>
      <c r="B1384" s="365" t="s">
        <v>5071</v>
      </c>
      <c r="C1384" s="369">
        <v>8</v>
      </c>
    </row>
    <row r="1385" spans="1:3" ht="12">
      <c r="A1385" s="368" t="s">
        <v>4356</v>
      </c>
      <c r="B1385" s="365" t="s">
        <v>4355</v>
      </c>
      <c r="C1385" s="369">
        <v>13</v>
      </c>
    </row>
    <row r="1386" spans="1:3" ht="12">
      <c r="A1386" s="368" t="s">
        <v>4358</v>
      </c>
      <c r="B1386" s="365" t="s">
        <v>4357</v>
      </c>
      <c r="C1386" s="369">
        <v>13</v>
      </c>
    </row>
    <row r="1387" spans="1:3" ht="12">
      <c r="A1387" s="368" t="s">
        <v>4360</v>
      </c>
      <c r="B1387" s="365" t="s">
        <v>4359</v>
      </c>
      <c r="C1387" s="369">
        <v>6</v>
      </c>
    </row>
    <row r="1388" spans="1:3" ht="12">
      <c r="A1388" s="368" t="s">
        <v>4362</v>
      </c>
      <c r="B1388" s="365" t="s">
        <v>4361</v>
      </c>
      <c r="C1388" s="369">
        <v>6</v>
      </c>
    </row>
    <row r="1389" spans="1:3" ht="12">
      <c r="A1389" s="368" t="s">
        <v>5072</v>
      </c>
      <c r="B1389" s="365" t="s">
        <v>5073</v>
      </c>
      <c r="C1389" s="369">
        <v>7</v>
      </c>
    </row>
    <row r="1390" spans="1:3" ht="12">
      <c r="A1390" s="368" t="s">
        <v>5074</v>
      </c>
      <c r="B1390" s="365" t="s">
        <v>5075</v>
      </c>
      <c r="C1390" s="369">
        <v>7</v>
      </c>
    </row>
    <row r="1391" spans="1:3" ht="12">
      <c r="A1391" s="368" t="s">
        <v>5076</v>
      </c>
      <c r="B1391" s="365" t="s">
        <v>5077</v>
      </c>
      <c r="C1391" s="369">
        <v>13</v>
      </c>
    </row>
    <row r="1392" spans="1:3" ht="12">
      <c r="A1392" s="368" t="s">
        <v>5078</v>
      </c>
      <c r="B1392" s="365" t="s">
        <v>5079</v>
      </c>
      <c r="C1392" s="369">
        <v>9</v>
      </c>
    </row>
    <row r="1393" spans="1:3" ht="12">
      <c r="A1393" s="368" t="s">
        <v>5080</v>
      </c>
      <c r="B1393" s="365" t="s">
        <v>5081</v>
      </c>
      <c r="C1393" s="369">
        <v>3</v>
      </c>
    </row>
    <row r="1394" spans="1:3" ht="12">
      <c r="A1394" s="368" t="s">
        <v>5082</v>
      </c>
      <c r="B1394" s="365" t="s">
        <v>5083</v>
      </c>
      <c r="C1394" s="369">
        <v>3</v>
      </c>
    </row>
    <row r="1395" spans="1:3" ht="24">
      <c r="A1395" s="368" t="s">
        <v>5084</v>
      </c>
      <c r="B1395" s="365" t="s">
        <v>5085</v>
      </c>
      <c r="C1395" s="369">
        <v>1</v>
      </c>
    </row>
    <row r="1396" spans="1:3" ht="12">
      <c r="A1396" s="363" t="s">
        <v>4273</v>
      </c>
      <c r="B1396" s="357" t="s">
        <v>4866</v>
      </c>
      <c r="C1396" s="364"/>
    </row>
    <row r="1397" spans="1:3" ht="12">
      <c r="A1397" s="363" t="s">
        <v>4364</v>
      </c>
      <c r="B1397" s="357" t="s">
        <v>4363</v>
      </c>
      <c r="C1397" s="364">
        <v>3</v>
      </c>
    </row>
    <row r="1398" spans="1:3" ht="12">
      <c r="A1398" s="363" t="s">
        <v>4366</v>
      </c>
      <c r="B1398" s="357" t="s">
        <v>4365</v>
      </c>
      <c r="C1398" s="364">
        <v>3</v>
      </c>
    </row>
    <row r="1399" spans="1:3" ht="12">
      <c r="A1399" s="363" t="s">
        <v>4368</v>
      </c>
      <c r="B1399" s="357" t="s">
        <v>4367</v>
      </c>
      <c r="C1399" s="364">
        <v>3</v>
      </c>
    </row>
    <row r="1400" spans="1:3" ht="12">
      <c r="A1400" s="363" t="s">
        <v>4370</v>
      </c>
      <c r="B1400" s="357" t="s">
        <v>4369</v>
      </c>
      <c r="C1400" s="364">
        <v>3</v>
      </c>
    </row>
    <row r="1401" spans="1:3" ht="12">
      <c r="A1401" s="363" t="s">
        <v>4372</v>
      </c>
      <c r="B1401" s="357" t="s">
        <v>4371</v>
      </c>
      <c r="C1401" s="364">
        <v>3</v>
      </c>
    </row>
    <row r="1402" spans="1:3" ht="12">
      <c r="A1402" s="363" t="s">
        <v>4374</v>
      </c>
      <c r="B1402" s="357" t="s">
        <v>4373</v>
      </c>
      <c r="C1402" s="364">
        <v>3</v>
      </c>
    </row>
    <row r="1403" spans="1:3" ht="12">
      <c r="A1403" s="363" t="s">
        <v>4376</v>
      </c>
      <c r="B1403" s="357" t="s">
        <v>4375</v>
      </c>
      <c r="C1403" s="364">
        <v>4</v>
      </c>
    </row>
    <row r="1404" spans="1:3" ht="12">
      <c r="A1404" s="363" t="s">
        <v>528</v>
      </c>
      <c r="B1404" s="357" t="s">
        <v>4377</v>
      </c>
      <c r="C1404" s="364">
        <v>3</v>
      </c>
    </row>
    <row r="1405" spans="1:3" ht="12">
      <c r="A1405" s="363" t="s">
        <v>530</v>
      </c>
      <c r="B1405" s="357" t="s">
        <v>529</v>
      </c>
      <c r="C1405" s="364">
        <v>4</v>
      </c>
    </row>
    <row r="1406" spans="1:3" ht="12">
      <c r="A1406" s="363" t="s">
        <v>532</v>
      </c>
      <c r="B1406" s="357" t="s">
        <v>531</v>
      </c>
      <c r="C1406" s="364">
        <v>7</v>
      </c>
    </row>
    <row r="1407" spans="1:3" ht="12">
      <c r="A1407" s="363" t="s">
        <v>534</v>
      </c>
      <c r="B1407" s="357" t="s">
        <v>533</v>
      </c>
      <c r="C1407" s="364">
        <v>3</v>
      </c>
    </row>
    <row r="1408" spans="1:3" ht="12">
      <c r="A1408" s="363" t="s">
        <v>536</v>
      </c>
      <c r="B1408" s="357" t="s">
        <v>535</v>
      </c>
      <c r="C1408" s="364">
        <v>10</v>
      </c>
    </row>
    <row r="1409" spans="1:3" ht="12">
      <c r="A1409" s="363" t="s">
        <v>5086</v>
      </c>
      <c r="B1409" s="357" t="s">
        <v>537</v>
      </c>
      <c r="C1409" s="364">
        <v>2</v>
      </c>
    </row>
    <row r="1410" spans="1:3" ht="12">
      <c r="A1410" s="363" t="s">
        <v>539</v>
      </c>
      <c r="B1410" s="357" t="s">
        <v>538</v>
      </c>
      <c r="C1410" s="364">
        <v>7</v>
      </c>
    </row>
    <row r="1411" spans="1:3" ht="12">
      <c r="A1411" s="363" t="s">
        <v>541</v>
      </c>
      <c r="B1411" s="357" t="s">
        <v>540</v>
      </c>
      <c r="C1411" s="364">
        <v>7</v>
      </c>
    </row>
    <row r="1412" spans="1:3" ht="12">
      <c r="A1412" s="363" t="s">
        <v>543</v>
      </c>
      <c r="B1412" s="357" t="s">
        <v>542</v>
      </c>
      <c r="C1412" s="364">
        <v>5</v>
      </c>
    </row>
    <row r="1413" spans="1:3" ht="12">
      <c r="A1413" s="363" t="s">
        <v>545</v>
      </c>
      <c r="B1413" s="357" t="s">
        <v>544</v>
      </c>
      <c r="C1413" s="364">
        <v>7</v>
      </c>
    </row>
    <row r="1414" spans="1:3" ht="12">
      <c r="A1414" s="363" t="s">
        <v>547</v>
      </c>
      <c r="B1414" s="357" t="s">
        <v>546</v>
      </c>
      <c r="C1414" s="364">
        <v>13</v>
      </c>
    </row>
    <row r="1415" spans="1:3" ht="12">
      <c r="A1415" s="363" t="s">
        <v>549</v>
      </c>
      <c r="B1415" s="357" t="s">
        <v>548</v>
      </c>
      <c r="C1415" s="364">
        <v>3</v>
      </c>
    </row>
    <row r="1416" spans="1:3" ht="12">
      <c r="A1416" s="363" t="s">
        <v>551</v>
      </c>
      <c r="B1416" s="357" t="s">
        <v>550</v>
      </c>
      <c r="C1416" s="364">
        <v>11</v>
      </c>
    </row>
    <row r="1417" spans="1:3" ht="12">
      <c r="A1417" s="363" t="s">
        <v>553</v>
      </c>
      <c r="B1417" s="357" t="s">
        <v>552</v>
      </c>
      <c r="C1417" s="364">
        <v>3</v>
      </c>
    </row>
    <row r="1418" spans="1:3" ht="12">
      <c r="A1418" s="363" t="s">
        <v>555</v>
      </c>
      <c r="B1418" s="357" t="s">
        <v>554</v>
      </c>
      <c r="C1418" s="364">
        <v>3</v>
      </c>
    </row>
    <row r="1419" spans="1:3" ht="12">
      <c r="A1419" s="363" t="s">
        <v>557</v>
      </c>
      <c r="B1419" s="357" t="s">
        <v>556</v>
      </c>
      <c r="C1419" s="364">
        <v>7</v>
      </c>
    </row>
    <row r="1420" spans="1:3" ht="12">
      <c r="A1420" s="363" t="s">
        <v>559</v>
      </c>
      <c r="B1420" s="357" t="s">
        <v>558</v>
      </c>
      <c r="C1420" s="364">
        <v>8</v>
      </c>
    </row>
    <row r="1421" spans="1:3" ht="12">
      <c r="A1421" s="363" t="s">
        <v>5087</v>
      </c>
      <c r="B1421" s="357" t="s">
        <v>560</v>
      </c>
      <c r="C1421" s="364">
        <v>7</v>
      </c>
    </row>
    <row r="1422" spans="1:3" ht="12">
      <c r="A1422" s="363" t="s">
        <v>562</v>
      </c>
      <c r="B1422" s="357" t="s">
        <v>561</v>
      </c>
      <c r="C1422" s="364">
        <v>13</v>
      </c>
    </row>
    <row r="1423" spans="1:3" ht="12">
      <c r="A1423" s="363" t="s">
        <v>564</v>
      </c>
      <c r="B1423" s="357" t="s">
        <v>563</v>
      </c>
      <c r="C1423" s="364">
        <v>9</v>
      </c>
    </row>
    <row r="1424" spans="1:3" ht="12">
      <c r="A1424" s="363" t="s">
        <v>566</v>
      </c>
      <c r="B1424" s="357" t="s">
        <v>565</v>
      </c>
      <c r="C1424" s="364">
        <v>13</v>
      </c>
    </row>
    <row r="1425" spans="1:3" ht="12">
      <c r="A1425" s="363" t="s">
        <v>568</v>
      </c>
      <c r="B1425" s="357" t="s">
        <v>567</v>
      </c>
      <c r="C1425" s="364">
        <v>8</v>
      </c>
    </row>
    <row r="1426" spans="1:3" ht="12">
      <c r="A1426" s="363" t="s">
        <v>570</v>
      </c>
      <c r="B1426" s="357" t="s">
        <v>569</v>
      </c>
      <c r="C1426" s="364">
        <v>13</v>
      </c>
    </row>
    <row r="1427" spans="1:3" ht="12">
      <c r="A1427" s="363" t="s">
        <v>5088</v>
      </c>
      <c r="B1427" s="357" t="s">
        <v>571</v>
      </c>
      <c r="C1427" s="364">
        <v>5</v>
      </c>
    </row>
    <row r="1428" spans="1:3" ht="12">
      <c r="A1428" s="363" t="s">
        <v>573</v>
      </c>
      <c r="B1428" s="357" t="s">
        <v>572</v>
      </c>
      <c r="C1428" s="364">
        <v>7</v>
      </c>
    </row>
    <row r="1429" spans="1:3" ht="24">
      <c r="A1429" s="363" t="s">
        <v>5089</v>
      </c>
      <c r="B1429" s="357" t="s">
        <v>574</v>
      </c>
      <c r="C1429" s="364">
        <v>13</v>
      </c>
    </row>
    <row r="1430" spans="1:3" ht="12">
      <c r="A1430" s="363" t="s">
        <v>576</v>
      </c>
      <c r="B1430" s="357" t="s">
        <v>575</v>
      </c>
      <c r="C1430" s="364">
        <v>6</v>
      </c>
    </row>
    <row r="1431" spans="1:3" ht="12">
      <c r="A1431" s="363" t="s">
        <v>578</v>
      </c>
      <c r="B1431" s="357" t="s">
        <v>577</v>
      </c>
      <c r="C1431" s="364">
        <v>6</v>
      </c>
    </row>
    <row r="1432" spans="1:3" ht="12">
      <c r="A1432" s="363" t="s">
        <v>580</v>
      </c>
      <c r="B1432" s="357" t="s">
        <v>579</v>
      </c>
      <c r="C1432" s="364">
        <v>6</v>
      </c>
    </row>
    <row r="1433" spans="1:3" ht="24">
      <c r="A1433" s="363" t="s">
        <v>582</v>
      </c>
      <c r="B1433" s="357" t="s">
        <v>581</v>
      </c>
      <c r="C1433" s="364">
        <v>7</v>
      </c>
    </row>
    <row r="1434" spans="1:3" ht="12">
      <c r="A1434" s="363" t="s">
        <v>584</v>
      </c>
      <c r="B1434" s="357" t="s">
        <v>583</v>
      </c>
      <c r="C1434" s="364">
        <v>3</v>
      </c>
    </row>
    <row r="1435" spans="1:3" ht="12">
      <c r="A1435" s="363" t="s">
        <v>586</v>
      </c>
      <c r="B1435" s="357" t="s">
        <v>585</v>
      </c>
      <c r="C1435" s="364">
        <v>7</v>
      </c>
    </row>
    <row r="1436" spans="1:3" ht="12">
      <c r="A1436" s="363" t="s">
        <v>588</v>
      </c>
      <c r="B1436" s="357" t="s">
        <v>587</v>
      </c>
      <c r="C1436" s="364">
        <v>6</v>
      </c>
    </row>
    <row r="1437" spans="1:3" ht="12">
      <c r="A1437" s="363" t="s">
        <v>590</v>
      </c>
      <c r="B1437" s="357" t="s">
        <v>589</v>
      </c>
      <c r="C1437" s="364">
        <v>6</v>
      </c>
    </row>
    <row r="1438" spans="1:3" ht="24">
      <c r="A1438" s="363" t="s">
        <v>5090</v>
      </c>
      <c r="B1438" s="357" t="s">
        <v>5091</v>
      </c>
      <c r="C1438" s="364">
        <v>13</v>
      </c>
    </row>
    <row r="1439" spans="1:3" ht="12">
      <c r="A1439" s="363" t="s">
        <v>5092</v>
      </c>
      <c r="B1439" s="357" t="s">
        <v>922</v>
      </c>
      <c r="C1439" s="364">
        <v>12</v>
      </c>
    </row>
    <row r="1440" spans="1:3" ht="12">
      <c r="A1440" s="363" t="s">
        <v>923</v>
      </c>
      <c r="B1440" s="357" t="s">
        <v>924</v>
      </c>
      <c r="C1440" s="364">
        <v>13</v>
      </c>
    </row>
    <row r="1441" spans="1:3" ht="12">
      <c r="A1441" s="363" t="s">
        <v>925</v>
      </c>
      <c r="B1441" s="357" t="s">
        <v>926</v>
      </c>
      <c r="C1441" s="364">
        <v>13</v>
      </c>
    </row>
    <row r="1442" spans="1:3" ht="12">
      <c r="A1442" s="363" t="s">
        <v>4273</v>
      </c>
      <c r="B1442" s="357" t="s">
        <v>4866</v>
      </c>
      <c r="C1442" s="364"/>
    </row>
    <row r="1443" spans="1:3" ht="12">
      <c r="A1443" s="363" t="s">
        <v>592</v>
      </c>
      <c r="B1443" s="357" t="s">
        <v>591</v>
      </c>
      <c r="C1443" s="364">
        <v>2</v>
      </c>
    </row>
    <row r="1444" spans="1:3" ht="12">
      <c r="A1444" s="363" t="s">
        <v>594</v>
      </c>
      <c r="B1444" s="357" t="s">
        <v>593</v>
      </c>
      <c r="C1444" s="364">
        <v>3</v>
      </c>
    </row>
    <row r="1445" spans="1:3" ht="12">
      <c r="A1445" s="363" t="s">
        <v>596</v>
      </c>
      <c r="B1445" s="357" t="s">
        <v>595</v>
      </c>
      <c r="C1445" s="364">
        <v>3</v>
      </c>
    </row>
    <row r="1446" spans="1:3" ht="12">
      <c r="A1446" s="363" t="s">
        <v>598</v>
      </c>
      <c r="B1446" s="357" t="s">
        <v>597</v>
      </c>
      <c r="C1446" s="364">
        <v>3</v>
      </c>
    </row>
    <row r="1447" spans="1:3" ht="12">
      <c r="A1447" s="363" t="s">
        <v>600</v>
      </c>
      <c r="B1447" s="357" t="s">
        <v>599</v>
      </c>
      <c r="C1447" s="364">
        <v>3</v>
      </c>
    </row>
    <row r="1448" spans="1:3" ht="12">
      <c r="A1448" s="363" t="s">
        <v>602</v>
      </c>
      <c r="B1448" s="357" t="s">
        <v>601</v>
      </c>
      <c r="C1448" s="364">
        <v>3</v>
      </c>
    </row>
    <row r="1449" spans="1:3" ht="12">
      <c r="A1449" s="363" t="s">
        <v>604</v>
      </c>
      <c r="B1449" s="357" t="s">
        <v>603</v>
      </c>
      <c r="C1449" s="364">
        <v>3</v>
      </c>
    </row>
    <row r="1450" spans="1:3" ht="12">
      <c r="A1450" s="363" t="s">
        <v>606</v>
      </c>
      <c r="B1450" s="357" t="s">
        <v>605</v>
      </c>
      <c r="C1450" s="364">
        <v>3</v>
      </c>
    </row>
    <row r="1451" spans="1:3" ht="12">
      <c r="A1451" s="363" t="s">
        <v>608</v>
      </c>
      <c r="B1451" s="357" t="s">
        <v>607</v>
      </c>
      <c r="C1451" s="364">
        <v>3</v>
      </c>
    </row>
    <row r="1452" spans="1:3" ht="12">
      <c r="A1452" s="363" t="s">
        <v>610</v>
      </c>
      <c r="B1452" s="357" t="s">
        <v>609</v>
      </c>
      <c r="C1452" s="364">
        <v>3</v>
      </c>
    </row>
    <row r="1453" spans="1:3" ht="12">
      <c r="A1453" s="363" t="s">
        <v>612</v>
      </c>
      <c r="B1453" s="357" t="s">
        <v>611</v>
      </c>
      <c r="C1453" s="364">
        <v>3</v>
      </c>
    </row>
    <row r="1454" spans="1:3" ht="12">
      <c r="A1454" s="363" t="s">
        <v>614</v>
      </c>
      <c r="B1454" s="357" t="s">
        <v>613</v>
      </c>
      <c r="C1454" s="364">
        <v>3</v>
      </c>
    </row>
    <row r="1455" spans="1:3" ht="12">
      <c r="A1455" s="363" t="s">
        <v>616</v>
      </c>
      <c r="B1455" s="357" t="s">
        <v>615</v>
      </c>
      <c r="C1455" s="364">
        <v>10</v>
      </c>
    </row>
    <row r="1456" spans="1:3" ht="12">
      <c r="A1456" s="363" t="s">
        <v>618</v>
      </c>
      <c r="B1456" s="357" t="s">
        <v>617</v>
      </c>
      <c r="C1456" s="364">
        <v>1</v>
      </c>
    </row>
    <row r="1457" spans="1:3" ht="12">
      <c r="A1457" s="363" t="s">
        <v>620</v>
      </c>
      <c r="B1457" s="357" t="s">
        <v>619</v>
      </c>
      <c r="C1457" s="364">
        <v>7</v>
      </c>
    </row>
    <row r="1458" spans="1:3" ht="12">
      <c r="A1458" s="363" t="s">
        <v>622</v>
      </c>
      <c r="B1458" s="357" t="s">
        <v>621</v>
      </c>
      <c r="C1458" s="364">
        <v>7</v>
      </c>
    </row>
    <row r="1459" spans="1:3" ht="12">
      <c r="A1459" s="363" t="s">
        <v>624</v>
      </c>
      <c r="B1459" s="357" t="s">
        <v>623</v>
      </c>
      <c r="C1459" s="364">
        <v>7</v>
      </c>
    </row>
    <row r="1460" spans="1:3" ht="12">
      <c r="A1460" s="363" t="s">
        <v>626</v>
      </c>
      <c r="B1460" s="357" t="s">
        <v>625</v>
      </c>
      <c r="C1460" s="364">
        <v>4</v>
      </c>
    </row>
    <row r="1461" spans="1:3" ht="12">
      <c r="A1461" s="363" t="s">
        <v>628</v>
      </c>
      <c r="B1461" s="357" t="s">
        <v>627</v>
      </c>
      <c r="C1461" s="364">
        <v>7</v>
      </c>
    </row>
    <row r="1462" spans="1:3" ht="12">
      <c r="A1462" s="363" t="s">
        <v>630</v>
      </c>
      <c r="B1462" s="357" t="s">
        <v>629</v>
      </c>
      <c r="C1462" s="364">
        <v>3</v>
      </c>
    </row>
    <row r="1463" spans="1:3" ht="12">
      <c r="A1463" s="363" t="s">
        <v>632</v>
      </c>
      <c r="B1463" s="357" t="s">
        <v>631</v>
      </c>
      <c r="C1463" s="364">
        <v>4</v>
      </c>
    </row>
    <row r="1464" spans="1:3" ht="12">
      <c r="A1464" s="363" t="s">
        <v>634</v>
      </c>
      <c r="B1464" s="357" t="s">
        <v>633</v>
      </c>
      <c r="C1464" s="364">
        <v>9</v>
      </c>
    </row>
    <row r="1465" spans="1:3" ht="12">
      <c r="A1465" s="363" t="s">
        <v>636</v>
      </c>
      <c r="B1465" s="357" t="s">
        <v>635</v>
      </c>
      <c r="C1465" s="364">
        <v>5</v>
      </c>
    </row>
    <row r="1466" spans="1:3" ht="12">
      <c r="A1466" s="363" t="s">
        <v>638</v>
      </c>
      <c r="B1466" s="357" t="s">
        <v>637</v>
      </c>
      <c r="C1466" s="364">
        <v>7</v>
      </c>
    </row>
    <row r="1467" spans="1:3" ht="12">
      <c r="A1467" s="363" t="s">
        <v>640</v>
      </c>
      <c r="B1467" s="357" t="s">
        <v>639</v>
      </c>
      <c r="C1467" s="364">
        <v>11</v>
      </c>
    </row>
    <row r="1468" spans="1:3" ht="24">
      <c r="A1468" s="363" t="s">
        <v>642</v>
      </c>
      <c r="B1468" s="357" t="s">
        <v>641</v>
      </c>
      <c r="C1468" s="364">
        <v>8</v>
      </c>
    </row>
    <row r="1469" spans="1:3" ht="12">
      <c r="A1469" s="363" t="s">
        <v>644</v>
      </c>
      <c r="B1469" s="357" t="s">
        <v>643</v>
      </c>
      <c r="C1469" s="364">
        <v>7</v>
      </c>
    </row>
    <row r="1470" spans="1:3" ht="12">
      <c r="A1470" s="363" t="s">
        <v>4613</v>
      </c>
      <c r="B1470" s="357" t="s">
        <v>645</v>
      </c>
      <c r="C1470" s="364">
        <v>7</v>
      </c>
    </row>
    <row r="1471" spans="1:3" ht="12">
      <c r="A1471" s="363" t="s">
        <v>4615</v>
      </c>
      <c r="B1471" s="357" t="s">
        <v>4614</v>
      </c>
      <c r="C1471" s="364">
        <v>1</v>
      </c>
    </row>
    <row r="1472" spans="1:3" ht="12">
      <c r="A1472" s="363" t="s">
        <v>927</v>
      </c>
      <c r="B1472" s="357" t="s">
        <v>928</v>
      </c>
      <c r="C1472" s="364">
        <v>12</v>
      </c>
    </row>
    <row r="1473" spans="1:3" ht="12">
      <c r="A1473" s="363" t="s">
        <v>4273</v>
      </c>
      <c r="B1473" s="357" t="s">
        <v>4866</v>
      </c>
      <c r="C1473" s="364"/>
    </row>
    <row r="1474" spans="1:3" ht="12">
      <c r="A1474" s="363" t="s">
        <v>4617</v>
      </c>
      <c r="B1474" s="357" t="s">
        <v>4616</v>
      </c>
      <c r="C1474" s="364">
        <v>1</v>
      </c>
    </row>
    <row r="1475" spans="1:3" ht="12">
      <c r="A1475" s="363" t="s">
        <v>4619</v>
      </c>
      <c r="B1475" s="357" t="s">
        <v>4618</v>
      </c>
      <c r="C1475" s="364">
        <v>2</v>
      </c>
    </row>
    <row r="1476" spans="1:3" ht="12">
      <c r="A1476" s="363" t="s">
        <v>4621</v>
      </c>
      <c r="B1476" s="357" t="s">
        <v>4620</v>
      </c>
      <c r="C1476" s="364">
        <v>3</v>
      </c>
    </row>
    <row r="1477" spans="1:3" ht="12">
      <c r="A1477" s="363" t="s">
        <v>4623</v>
      </c>
      <c r="B1477" s="357" t="s">
        <v>4622</v>
      </c>
      <c r="C1477" s="364">
        <v>3</v>
      </c>
    </row>
    <row r="1478" spans="1:3" ht="12">
      <c r="A1478" s="363" t="s">
        <v>4625</v>
      </c>
      <c r="B1478" s="357" t="s">
        <v>4624</v>
      </c>
      <c r="C1478" s="364">
        <v>3</v>
      </c>
    </row>
    <row r="1479" spans="1:3" ht="12">
      <c r="A1479" s="363" t="s">
        <v>4627</v>
      </c>
      <c r="B1479" s="357" t="s">
        <v>4626</v>
      </c>
      <c r="C1479" s="364">
        <v>3</v>
      </c>
    </row>
    <row r="1480" spans="1:3" ht="12">
      <c r="A1480" s="363" t="s">
        <v>4629</v>
      </c>
      <c r="B1480" s="357" t="s">
        <v>4628</v>
      </c>
      <c r="C1480" s="364">
        <v>3</v>
      </c>
    </row>
    <row r="1481" spans="1:3" ht="12">
      <c r="A1481" s="363" t="s">
        <v>4631</v>
      </c>
      <c r="B1481" s="357" t="s">
        <v>4630</v>
      </c>
      <c r="C1481" s="364">
        <v>3</v>
      </c>
    </row>
    <row r="1482" spans="1:3" ht="12">
      <c r="A1482" s="363" t="s">
        <v>4633</v>
      </c>
      <c r="B1482" s="357" t="s">
        <v>4632</v>
      </c>
      <c r="C1482" s="364">
        <v>3</v>
      </c>
    </row>
    <row r="1483" spans="1:3" ht="12">
      <c r="A1483" s="363" t="s">
        <v>4635</v>
      </c>
      <c r="B1483" s="357" t="s">
        <v>4634</v>
      </c>
      <c r="C1483" s="364">
        <v>3</v>
      </c>
    </row>
    <row r="1484" spans="1:3" ht="12">
      <c r="A1484" s="363" t="s">
        <v>4637</v>
      </c>
      <c r="B1484" s="357" t="s">
        <v>4636</v>
      </c>
      <c r="C1484" s="364">
        <v>3</v>
      </c>
    </row>
    <row r="1485" spans="1:3" ht="12">
      <c r="A1485" s="363" t="s">
        <v>4639</v>
      </c>
      <c r="B1485" s="357" t="s">
        <v>4638</v>
      </c>
      <c r="C1485" s="364">
        <v>4</v>
      </c>
    </row>
    <row r="1486" spans="1:3" ht="12">
      <c r="A1486" s="363" t="s">
        <v>4641</v>
      </c>
      <c r="B1486" s="357" t="s">
        <v>4640</v>
      </c>
      <c r="C1486" s="364">
        <v>4</v>
      </c>
    </row>
    <row r="1487" spans="1:3" ht="12">
      <c r="A1487" s="363" t="s">
        <v>4643</v>
      </c>
      <c r="B1487" s="357" t="s">
        <v>4642</v>
      </c>
      <c r="C1487" s="364">
        <v>3</v>
      </c>
    </row>
    <row r="1488" spans="1:3" ht="12">
      <c r="A1488" s="363" t="s">
        <v>4645</v>
      </c>
      <c r="B1488" s="357" t="s">
        <v>4644</v>
      </c>
      <c r="C1488" s="364">
        <v>4</v>
      </c>
    </row>
    <row r="1489" spans="1:3" ht="12">
      <c r="A1489" s="363" t="s">
        <v>4647</v>
      </c>
      <c r="B1489" s="357" t="s">
        <v>4646</v>
      </c>
      <c r="C1489" s="364">
        <v>4</v>
      </c>
    </row>
    <row r="1490" spans="1:3" ht="12">
      <c r="A1490" s="363" t="s">
        <v>4649</v>
      </c>
      <c r="B1490" s="357" t="s">
        <v>4648</v>
      </c>
      <c r="C1490" s="364">
        <v>4</v>
      </c>
    </row>
    <row r="1491" spans="1:3" ht="12">
      <c r="A1491" s="363" t="s">
        <v>929</v>
      </c>
      <c r="B1491" s="357" t="s">
        <v>4650</v>
      </c>
      <c r="C1491" s="364">
        <v>10</v>
      </c>
    </row>
    <row r="1492" spans="1:3" ht="12">
      <c r="A1492" s="363" t="s">
        <v>4652</v>
      </c>
      <c r="B1492" s="357" t="s">
        <v>4651</v>
      </c>
      <c r="C1492" s="364">
        <v>4</v>
      </c>
    </row>
    <row r="1493" spans="1:3" ht="12">
      <c r="A1493" s="363" t="s">
        <v>4654</v>
      </c>
      <c r="B1493" s="357" t="s">
        <v>4653</v>
      </c>
      <c r="C1493" s="364">
        <v>4</v>
      </c>
    </row>
    <row r="1494" spans="1:3" ht="12">
      <c r="A1494" s="363" t="s">
        <v>4656</v>
      </c>
      <c r="B1494" s="357" t="s">
        <v>4655</v>
      </c>
      <c r="C1494" s="364">
        <v>4</v>
      </c>
    </row>
    <row r="1495" spans="1:3" ht="12">
      <c r="A1495" s="363" t="s">
        <v>4658</v>
      </c>
      <c r="B1495" s="357" t="s">
        <v>4657</v>
      </c>
      <c r="C1495" s="364">
        <v>4</v>
      </c>
    </row>
    <row r="1496" spans="1:3" ht="12">
      <c r="A1496" s="363" t="s">
        <v>4660</v>
      </c>
      <c r="B1496" s="357" t="s">
        <v>4659</v>
      </c>
      <c r="C1496" s="364">
        <v>4</v>
      </c>
    </row>
    <row r="1497" spans="1:3" ht="12">
      <c r="A1497" s="363" t="s">
        <v>930</v>
      </c>
      <c r="B1497" s="357" t="s">
        <v>4661</v>
      </c>
      <c r="C1497" s="364">
        <v>2</v>
      </c>
    </row>
    <row r="1498" spans="1:3" ht="12">
      <c r="A1498" s="363" t="s">
        <v>4663</v>
      </c>
      <c r="B1498" s="357" t="s">
        <v>4662</v>
      </c>
      <c r="C1498" s="364">
        <v>5</v>
      </c>
    </row>
    <row r="1499" spans="1:3" ht="12">
      <c r="A1499" s="363" t="s">
        <v>4665</v>
      </c>
      <c r="B1499" s="357" t="s">
        <v>4664</v>
      </c>
      <c r="C1499" s="364">
        <v>1</v>
      </c>
    </row>
    <row r="1500" spans="1:3" ht="12">
      <c r="A1500" s="363" t="s">
        <v>4667</v>
      </c>
      <c r="B1500" s="357" t="s">
        <v>4666</v>
      </c>
      <c r="C1500" s="364">
        <v>5</v>
      </c>
    </row>
    <row r="1501" spans="1:3" ht="12">
      <c r="A1501" s="363" t="s">
        <v>4585</v>
      </c>
      <c r="B1501" s="357" t="s">
        <v>4668</v>
      </c>
      <c r="C1501" s="364">
        <v>4</v>
      </c>
    </row>
    <row r="1502" spans="1:3" ht="12">
      <c r="A1502" s="363" t="s">
        <v>4670</v>
      </c>
      <c r="B1502" s="357" t="s">
        <v>4669</v>
      </c>
      <c r="C1502" s="364">
        <v>11</v>
      </c>
    </row>
    <row r="1503" spans="1:3" ht="12">
      <c r="A1503" s="363" t="s">
        <v>4672</v>
      </c>
      <c r="B1503" s="357" t="s">
        <v>4671</v>
      </c>
      <c r="C1503" s="364">
        <v>5</v>
      </c>
    </row>
    <row r="1504" spans="1:3" ht="12">
      <c r="A1504" s="363" t="s">
        <v>4674</v>
      </c>
      <c r="B1504" s="357" t="s">
        <v>4673</v>
      </c>
      <c r="C1504" s="364">
        <v>3</v>
      </c>
    </row>
    <row r="1505" spans="1:3" ht="12">
      <c r="A1505" s="363" t="s">
        <v>4676</v>
      </c>
      <c r="B1505" s="357" t="s">
        <v>4675</v>
      </c>
      <c r="C1505" s="364">
        <v>13</v>
      </c>
    </row>
    <row r="1506" spans="1:3" ht="12">
      <c r="A1506" s="363" t="s">
        <v>1224</v>
      </c>
      <c r="B1506" s="357" t="s">
        <v>1223</v>
      </c>
      <c r="C1506" s="364">
        <v>5</v>
      </c>
    </row>
    <row r="1507" spans="1:3" ht="12">
      <c r="A1507" s="363" t="s">
        <v>1226</v>
      </c>
      <c r="B1507" s="357" t="s">
        <v>1225</v>
      </c>
      <c r="C1507" s="364">
        <v>9</v>
      </c>
    </row>
    <row r="1508" spans="1:3" ht="12">
      <c r="A1508" s="363" t="s">
        <v>931</v>
      </c>
      <c r="B1508" s="357" t="s">
        <v>1227</v>
      </c>
      <c r="C1508" s="364">
        <v>13</v>
      </c>
    </row>
    <row r="1509" spans="1:3" ht="12">
      <c r="A1509" s="363" t="s">
        <v>932</v>
      </c>
      <c r="B1509" s="357" t="s">
        <v>1228</v>
      </c>
      <c r="C1509" s="364">
        <v>5</v>
      </c>
    </row>
    <row r="1510" spans="1:3" ht="12">
      <c r="A1510" s="363" t="s">
        <v>1230</v>
      </c>
      <c r="B1510" s="357" t="s">
        <v>1229</v>
      </c>
      <c r="C1510" s="364">
        <v>3</v>
      </c>
    </row>
    <row r="1511" spans="1:3" ht="12">
      <c r="A1511" s="363" t="s">
        <v>1232</v>
      </c>
      <c r="B1511" s="357" t="s">
        <v>1231</v>
      </c>
      <c r="C1511" s="364">
        <v>3</v>
      </c>
    </row>
    <row r="1512" spans="1:3" ht="12">
      <c r="A1512" s="363" t="s">
        <v>1234</v>
      </c>
      <c r="B1512" s="357" t="s">
        <v>1233</v>
      </c>
      <c r="C1512" s="364">
        <v>4</v>
      </c>
    </row>
    <row r="1513" spans="1:3" ht="12">
      <c r="A1513" s="363" t="s">
        <v>1236</v>
      </c>
      <c r="B1513" s="357" t="s">
        <v>1235</v>
      </c>
      <c r="C1513" s="364">
        <v>8</v>
      </c>
    </row>
    <row r="1514" spans="1:3" ht="12">
      <c r="A1514" s="363" t="s">
        <v>1238</v>
      </c>
      <c r="B1514" s="357" t="s">
        <v>1237</v>
      </c>
      <c r="C1514" s="364">
        <v>7</v>
      </c>
    </row>
    <row r="1515" spans="1:3" ht="12">
      <c r="A1515" s="363" t="s">
        <v>933</v>
      </c>
      <c r="B1515" s="357" t="s">
        <v>1239</v>
      </c>
      <c r="C1515" s="364">
        <v>7</v>
      </c>
    </row>
    <row r="1516" spans="1:3" ht="12">
      <c r="A1516" s="363" t="s">
        <v>1241</v>
      </c>
      <c r="B1516" s="357" t="s">
        <v>1240</v>
      </c>
      <c r="C1516" s="364">
        <v>8</v>
      </c>
    </row>
    <row r="1517" spans="1:3" ht="12">
      <c r="A1517" s="363" t="s">
        <v>1243</v>
      </c>
      <c r="B1517" s="357" t="s">
        <v>1242</v>
      </c>
      <c r="C1517" s="364">
        <v>13</v>
      </c>
    </row>
    <row r="1518" spans="1:3" ht="12">
      <c r="A1518" s="363" t="s">
        <v>1245</v>
      </c>
      <c r="B1518" s="357" t="s">
        <v>1244</v>
      </c>
      <c r="C1518" s="364">
        <v>8</v>
      </c>
    </row>
    <row r="1519" spans="1:3" ht="12">
      <c r="A1519" s="363" t="s">
        <v>1247</v>
      </c>
      <c r="B1519" s="357" t="s">
        <v>1246</v>
      </c>
      <c r="C1519" s="364">
        <v>7</v>
      </c>
    </row>
    <row r="1520" spans="1:3" ht="12">
      <c r="A1520" s="363" t="s">
        <v>2090</v>
      </c>
      <c r="B1520" s="357" t="s">
        <v>1248</v>
      </c>
      <c r="C1520" s="364">
        <v>8</v>
      </c>
    </row>
    <row r="1521" spans="1:3" ht="12">
      <c r="A1521" s="363" t="s">
        <v>934</v>
      </c>
      <c r="B1521" s="357" t="s">
        <v>2091</v>
      </c>
      <c r="C1521" s="364">
        <v>7</v>
      </c>
    </row>
    <row r="1522" spans="1:3" ht="12">
      <c r="A1522" s="363" t="s">
        <v>2093</v>
      </c>
      <c r="B1522" s="357" t="s">
        <v>2092</v>
      </c>
      <c r="C1522" s="364">
        <v>1</v>
      </c>
    </row>
    <row r="1523" spans="1:3" ht="12">
      <c r="A1523" s="363" t="s">
        <v>2095</v>
      </c>
      <c r="B1523" s="357" t="s">
        <v>2094</v>
      </c>
      <c r="C1523" s="364">
        <v>6</v>
      </c>
    </row>
    <row r="1524" spans="1:3" ht="12">
      <c r="A1524" s="363" t="s">
        <v>2097</v>
      </c>
      <c r="B1524" s="357" t="s">
        <v>2096</v>
      </c>
      <c r="C1524" s="364">
        <v>3</v>
      </c>
    </row>
    <row r="1525" spans="1:3" ht="12">
      <c r="A1525" s="363" t="s">
        <v>2099</v>
      </c>
      <c r="B1525" s="357" t="s">
        <v>2098</v>
      </c>
      <c r="C1525" s="364">
        <v>8</v>
      </c>
    </row>
    <row r="1526" spans="1:3" ht="12">
      <c r="A1526" s="363" t="s">
        <v>935</v>
      </c>
      <c r="B1526" s="357" t="s">
        <v>2100</v>
      </c>
      <c r="C1526" s="364">
        <v>13</v>
      </c>
    </row>
    <row r="1527" spans="1:3" ht="12">
      <c r="A1527" s="363" t="s">
        <v>2102</v>
      </c>
      <c r="B1527" s="357" t="s">
        <v>2101</v>
      </c>
      <c r="C1527" s="364">
        <v>7</v>
      </c>
    </row>
    <row r="1528" spans="1:3" ht="24">
      <c r="A1528" s="363" t="s">
        <v>936</v>
      </c>
      <c r="B1528" s="357" t="s">
        <v>937</v>
      </c>
      <c r="C1528" s="364">
        <v>13</v>
      </c>
    </row>
    <row r="1529" spans="1:3" ht="12">
      <c r="A1529" s="363" t="s">
        <v>938</v>
      </c>
      <c r="B1529" s="357" t="s">
        <v>939</v>
      </c>
      <c r="C1529" s="364">
        <v>7</v>
      </c>
    </row>
    <row r="1530" spans="1:3" ht="12">
      <c r="A1530" s="363" t="s">
        <v>940</v>
      </c>
      <c r="B1530" s="357" t="s">
        <v>941</v>
      </c>
      <c r="C1530" s="364">
        <v>4</v>
      </c>
    </row>
    <row r="1531" spans="1:3" ht="12">
      <c r="A1531" s="363" t="s">
        <v>942</v>
      </c>
      <c r="B1531" s="357" t="s">
        <v>943</v>
      </c>
      <c r="C1531" s="364">
        <v>12</v>
      </c>
    </row>
    <row r="1532" spans="1:3" ht="12">
      <c r="A1532" s="363" t="s">
        <v>4273</v>
      </c>
      <c r="B1532" s="357" t="s">
        <v>4866</v>
      </c>
      <c r="C1532" s="364"/>
    </row>
    <row r="1533" spans="1:3" ht="12">
      <c r="A1533" s="363" t="s">
        <v>2104</v>
      </c>
      <c r="B1533" s="357" t="s">
        <v>2103</v>
      </c>
      <c r="C1533" s="364">
        <v>3</v>
      </c>
    </row>
    <row r="1534" spans="1:3" ht="12">
      <c r="A1534" s="363" t="s">
        <v>2106</v>
      </c>
      <c r="B1534" s="357" t="s">
        <v>2105</v>
      </c>
      <c r="C1534" s="364">
        <v>3</v>
      </c>
    </row>
    <row r="1535" spans="1:3" ht="12">
      <c r="A1535" s="363" t="s">
        <v>2108</v>
      </c>
      <c r="B1535" s="357" t="s">
        <v>2107</v>
      </c>
      <c r="C1535" s="364">
        <v>3</v>
      </c>
    </row>
    <row r="1536" spans="1:3" ht="12">
      <c r="A1536" s="363" t="s">
        <v>2110</v>
      </c>
      <c r="B1536" s="357" t="s">
        <v>2109</v>
      </c>
      <c r="C1536" s="364">
        <v>3</v>
      </c>
    </row>
    <row r="1537" spans="1:3" ht="12">
      <c r="A1537" s="363" t="s">
        <v>2112</v>
      </c>
      <c r="B1537" s="357" t="s">
        <v>2111</v>
      </c>
      <c r="C1537" s="364">
        <v>3</v>
      </c>
    </row>
    <row r="1538" spans="1:3" ht="12">
      <c r="A1538" s="363" t="s">
        <v>2114</v>
      </c>
      <c r="B1538" s="357" t="s">
        <v>2113</v>
      </c>
      <c r="C1538" s="364">
        <v>3</v>
      </c>
    </row>
    <row r="1539" spans="1:3" ht="12">
      <c r="A1539" s="363" t="s">
        <v>2116</v>
      </c>
      <c r="B1539" s="357" t="s">
        <v>2115</v>
      </c>
      <c r="C1539" s="364">
        <v>4</v>
      </c>
    </row>
    <row r="1540" spans="1:3" ht="12">
      <c r="A1540" s="363" t="s">
        <v>2118</v>
      </c>
      <c r="B1540" s="357" t="s">
        <v>2117</v>
      </c>
      <c r="C1540" s="364">
        <v>4</v>
      </c>
    </row>
    <row r="1541" spans="1:3" ht="12">
      <c r="A1541" s="363" t="s">
        <v>2120</v>
      </c>
      <c r="B1541" s="357" t="s">
        <v>2119</v>
      </c>
      <c r="C1541" s="364">
        <v>3</v>
      </c>
    </row>
    <row r="1542" spans="1:3" ht="12">
      <c r="A1542" s="363" t="s">
        <v>2122</v>
      </c>
      <c r="B1542" s="357" t="s">
        <v>2121</v>
      </c>
      <c r="C1542" s="364">
        <v>3</v>
      </c>
    </row>
    <row r="1543" spans="1:3" ht="12">
      <c r="A1543" s="363" t="s">
        <v>2124</v>
      </c>
      <c r="B1543" s="357" t="s">
        <v>2123</v>
      </c>
      <c r="C1543" s="364">
        <v>3</v>
      </c>
    </row>
    <row r="1544" spans="1:3" ht="12">
      <c r="A1544" s="363" t="s">
        <v>2126</v>
      </c>
      <c r="B1544" s="357" t="s">
        <v>2125</v>
      </c>
      <c r="C1544" s="364">
        <v>10</v>
      </c>
    </row>
    <row r="1545" spans="1:3" ht="12">
      <c r="A1545" s="363" t="s">
        <v>2128</v>
      </c>
      <c r="B1545" s="357" t="s">
        <v>2127</v>
      </c>
      <c r="C1545" s="364">
        <v>4</v>
      </c>
    </row>
    <row r="1546" spans="1:3" ht="12">
      <c r="A1546" s="363" t="s">
        <v>2130</v>
      </c>
      <c r="B1546" s="357" t="s">
        <v>2129</v>
      </c>
      <c r="C1546" s="364">
        <v>3</v>
      </c>
    </row>
    <row r="1547" spans="1:3" ht="12">
      <c r="A1547" s="363" t="s">
        <v>2132</v>
      </c>
      <c r="B1547" s="357" t="s">
        <v>2131</v>
      </c>
      <c r="C1547" s="364">
        <v>4</v>
      </c>
    </row>
    <row r="1548" spans="1:3" ht="12">
      <c r="A1548" s="363" t="s">
        <v>2134</v>
      </c>
      <c r="B1548" s="357" t="s">
        <v>2133</v>
      </c>
      <c r="C1548" s="364">
        <v>4</v>
      </c>
    </row>
    <row r="1549" spans="1:3" ht="12">
      <c r="A1549" s="363" t="s">
        <v>2136</v>
      </c>
      <c r="B1549" s="357" t="s">
        <v>2135</v>
      </c>
      <c r="C1549" s="364">
        <v>4</v>
      </c>
    </row>
    <row r="1550" spans="1:3" ht="12">
      <c r="A1550" s="363" t="s">
        <v>2138</v>
      </c>
      <c r="B1550" s="357" t="s">
        <v>2137</v>
      </c>
      <c r="C1550" s="364">
        <v>6</v>
      </c>
    </row>
    <row r="1551" spans="1:3" ht="12">
      <c r="A1551" s="363" t="s">
        <v>2140</v>
      </c>
      <c r="B1551" s="357" t="s">
        <v>2139</v>
      </c>
      <c r="C1551" s="364">
        <v>9</v>
      </c>
    </row>
    <row r="1552" spans="1:3" ht="12">
      <c r="A1552" s="363" t="s">
        <v>944</v>
      </c>
      <c r="B1552" s="357" t="s">
        <v>2141</v>
      </c>
      <c r="C1552" s="364">
        <v>11</v>
      </c>
    </row>
    <row r="1553" spans="1:3" ht="12">
      <c r="A1553" s="363" t="s">
        <v>2522</v>
      </c>
      <c r="B1553" s="357" t="s">
        <v>2521</v>
      </c>
      <c r="C1553" s="364">
        <v>1</v>
      </c>
    </row>
    <row r="1554" spans="1:3" ht="12">
      <c r="A1554" s="363" t="s">
        <v>2524</v>
      </c>
      <c r="B1554" s="357" t="s">
        <v>2523</v>
      </c>
      <c r="C1554" s="364">
        <v>2</v>
      </c>
    </row>
    <row r="1555" spans="1:3" ht="12">
      <c r="A1555" s="363" t="s">
        <v>2526</v>
      </c>
      <c r="B1555" s="357" t="s">
        <v>2525</v>
      </c>
      <c r="C1555" s="364">
        <v>7</v>
      </c>
    </row>
    <row r="1556" spans="1:3" ht="12">
      <c r="A1556" s="363" t="s">
        <v>945</v>
      </c>
      <c r="B1556" s="357" t="s">
        <v>2527</v>
      </c>
      <c r="C1556" s="364">
        <v>3</v>
      </c>
    </row>
    <row r="1557" spans="1:3" ht="12">
      <c r="A1557" s="363" t="s">
        <v>2529</v>
      </c>
      <c r="B1557" s="357" t="s">
        <v>2528</v>
      </c>
      <c r="C1557" s="364">
        <v>7</v>
      </c>
    </row>
    <row r="1558" spans="1:3" ht="12">
      <c r="A1558" s="363" t="s">
        <v>2531</v>
      </c>
      <c r="B1558" s="357" t="s">
        <v>2530</v>
      </c>
      <c r="C1558" s="364">
        <v>13</v>
      </c>
    </row>
    <row r="1559" spans="1:3" ht="12">
      <c r="A1559" s="363" t="s">
        <v>2533</v>
      </c>
      <c r="B1559" s="357" t="s">
        <v>2532</v>
      </c>
      <c r="C1559" s="364">
        <v>13</v>
      </c>
    </row>
    <row r="1560" spans="1:3" ht="12">
      <c r="A1560" s="363" t="s">
        <v>2535</v>
      </c>
      <c r="B1560" s="357" t="s">
        <v>2534</v>
      </c>
      <c r="C1560" s="364">
        <v>7</v>
      </c>
    </row>
    <row r="1561" spans="1:3" ht="12">
      <c r="A1561" s="363" t="s">
        <v>2537</v>
      </c>
      <c r="B1561" s="357" t="s">
        <v>2536</v>
      </c>
      <c r="C1561" s="364">
        <v>13</v>
      </c>
    </row>
    <row r="1562" spans="1:3" ht="12">
      <c r="A1562" s="363" t="s">
        <v>2539</v>
      </c>
      <c r="B1562" s="357" t="s">
        <v>2538</v>
      </c>
      <c r="C1562" s="364">
        <v>13</v>
      </c>
    </row>
    <row r="1563" spans="1:3" ht="12">
      <c r="A1563" s="363" t="s">
        <v>2541</v>
      </c>
      <c r="B1563" s="357" t="s">
        <v>2540</v>
      </c>
      <c r="C1563" s="364">
        <v>8</v>
      </c>
    </row>
    <row r="1564" spans="1:3" ht="12">
      <c r="A1564" s="363" t="s">
        <v>2618</v>
      </c>
      <c r="B1564" s="357" t="s">
        <v>2617</v>
      </c>
      <c r="C1564" s="364">
        <v>8</v>
      </c>
    </row>
    <row r="1565" spans="1:3" ht="12">
      <c r="A1565" s="363" t="s">
        <v>2620</v>
      </c>
      <c r="B1565" s="357" t="s">
        <v>2619</v>
      </c>
      <c r="C1565" s="364">
        <v>8</v>
      </c>
    </row>
    <row r="1566" spans="1:3" ht="12">
      <c r="A1566" s="363" t="s">
        <v>2717</v>
      </c>
      <c r="B1566" s="357" t="s">
        <v>2621</v>
      </c>
      <c r="C1566" s="364">
        <v>7</v>
      </c>
    </row>
    <row r="1567" spans="1:3" ht="12">
      <c r="A1567" s="363" t="s">
        <v>2719</v>
      </c>
      <c r="B1567" s="357" t="s">
        <v>2718</v>
      </c>
      <c r="C1567" s="364">
        <v>7</v>
      </c>
    </row>
    <row r="1568" spans="1:3" ht="12">
      <c r="A1568" s="363" t="s">
        <v>2721</v>
      </c>
      <c r="B1568" s="357" t="s">
        <v>2720</v>
      </c>
      <c r="C1568" s="364">
        <v>7</v>
      </c>
    </row>
    <row r="1569" spans="1:3" ht="12">
      <c r="A1569" s="363" t="s">
        <v>2723</v>
      </c>
      <c r="B1569" s="357" t="s">
        <v>2722</v>
      </c>
      <c r="C1569" s="364">
        <v>6</v>
      </c>
    </row>
    <row r="1570" spans="1:3" ht="12">
      <c r="A1570" s="363" t="s">
        <v>2725</v>
      </c>
      <c r="B1570" s="357" t="s">
        <v>2724</v>
      </c>
      <c r="C1570" s="364">
        <v>13</v>
      </c>
    </row>
    <row r="1571" spans="1:3" ht="12">
      <c r="A1571" s="363" t="s">
        <v>2727</v>
      </c>
      <c r="B1571" s="357" t="s">
        <v>2726</v>
      </c>
      <c r="C1571" s="364">
        <v>8</v>
      </c>
    </row>
    <row r="1572" spans="1:3" ht="12">
      <c r="A1572" s="363" t="s">
        <v>2729</v>
      </c>
      <c r="B1572" s="357" t="s">
        <v>2728</v>
      </c>
      <c r="C1572" s="364">
        <v>5</v>
      </c>
    </row>
    <row r="1573" spans="1:3" ht="12">
      <c r="A1573" s="363" t="s">
        <v>2731</v>
      </c>
      <c r="B1573" s="357" t="s">
        <v>2730</v>
      </c>
      <c r="C1573" s="364">
        <v>7</v>
      </c>
    </row>
    <row r="1574" spans="1:3" ht="12">
      <c r="A1574" s="363" t="s">
        <v>2733</v>
      </c>
      <c r="B1574" s="357" t="s">
        <v>2732</v>
      </c>
      <c r="C1574" s="364">
        <v>8</v>
      </c>
    </row>
    <row r="1575" spans="1:3" ht="12">
      <c r="A1575" s="363" t="s">
        <v>2735</v>
      </c>
      <c r="B1575" s="357" t="s">
        <v>2734</v>
      </c>
      <c r="C1575" s="364">
        <v>7</v>
      </c>
    </row>
    <row r="1576" spans="1:3" ht="12">
      <c r="A1576" s="363" t="s">
        <v>946</v>
      </c>
      <c r="B1576" s="357" t="s">
        <v>947</v>
      </c>
      <c r="C1576" s="364">
        <v>13</v>
      </c>
    </row>
    <row r="1577" spans="1:3" ht="12">
      <c r="A1577" s="363" t="s">
        <v>948</v>
      </c>
      <c r="B1577" s="357" t="s">
        <v>949</v>
      </c>
      <c r="C1577" s="364">
        <v>13</v>
      </c>
    </row>
    <row r="1578" spans="1:3" ht="12">
      <c r="A1578" s="363" t="s">
        <v>950</v>
      </c>
      <c r="B1578" s="357" t="s">
        <v>951</v>
      </c>
      <c r="C1578" s="364">
        <v>6</v>
      </c>
    </row>
    <row r="1579" spans="1:3" ht="12">
      <c r="A1579" s="363" t="s">
        <v>952</v>
      </c>
      <c r="B1579" s="357" t="s">
        <v>953</v>
      </c>
      <c r="C1579" s="364">
        <v>6</v>
      </c>
    </row>
    <row r="1580" spans="1:3" ht="12">
      <c r="A1580" s="363" t="s">
        <v>954</v>
      </c>
      <c r="B1580" s="357" t="s">
        <v>955</v>
      </c>
      <c r="C1580" s="364">
        <v>13</v>
      </c>
    </row>
    <row r="1581" spans="1:3" ht="12">
      <c r="A1581" s="363" t="s">
        <v>956</v>
      </c>
      <c r="B1581" s="357" t="s">
        <v>957</v>
      </c>
      <c r="C1581" s="364">
        <v>6</v>
      </c>
    </row>
    <row r="1582" spans="1:3" ht="12">
      <c r="A1582" s="363" t="s">
        <v>958</v>
      </c>
      <c r="B1582" s="357" t="s">
        <v>959</v>
      </c>
      <c r="C1582" s="364">
        <v>12</v>
      </c>
    </row>
    <row r="1583" spans="1:3" ht="12">
      <c r="A1583" s="363" t="s">
        <v>960</v>
      </c>
      <c r="B1583" s="357" t="s">
        <v>961</v>
      </c>
      <c r="C1583" s="364">
        <v>13</v>
      </c>
    </row>
    <row r="1584" spans="1:3" ht="12">
      <c r="A1584" s="363" t="s">
        <v>4273</v>
      </c>
      <c r="B1584" s="357" t="s">
        <v>4866</v>
      </c>
      <c r="C1584" s="364"/>
    </row>
    <row r="1585" spans="1:3" ht="12">
      <c r="A1585" s="363" t="s">
        <v>2737</v>
      </c>
      <c r="B1585" s="357" t="s">
        <v>2736</v>
      </c>
      <c r="C1585" s="364">
        <v>2</v>
      </c>
    </row>
    <row r="1586" spans="1:3" ht="12">
      <c r="A1586" s="363" t="s">
        <v>2739</v>
      </c>
      <c r="B1586" s="357" t="s">
        <v>2738</v>
      </c>
      <c r="C1586" s="364">
        <v>2</v>
      </c>
    </row>
    <row r="1587" spans="1:3" ht="12">
      <c r="A1587" s="363" t="s">
        <v>2741</v>
      </c>
      <c r="B1587" s="357" t="s">
        <v>2740</v>
      </c>
      <c r="C1587" s="364">
        <v>3</v>
      </c>
    </row>
    <row r="1588" spans="1:3" ht="12">
      <c r="A1588" s="363" t="s">
        <v>2743</v>
      </c>
      <c r="B1588" s="357" t="s">
        <v>2742</v>
      </c>
      <c r="C1588" s="364">
        <v>4</v>
      </c>
    </row>
    <row r="1589" spans="1:3" ht="12">
      <c r="A1589" s="363" t="s">
        <v>2745</v>
      </c>
      <c r="B1589" s="357" t="s">
        <v>2744</v>
      </c>
      <c r="C1589" s="364">
        <v>3</v>
      </c>
    </row>
    <row r="1590" spans="1:3" ht="12">
      <c r="A1590" s="363" t="s">
        <v>962</v>
      </c>
      <c r="B1590" s="357" t="s">
        <v>2746</v>
      </c>
      <c r="C1590" s="364">
        <v>3</v>
      </c>
    </row>
    <row r="1591" spans="1:3" ht="12">
      <c r="A1591" s="363" t="s">
        <v>2748</v>
      </c>
      <c r="B1591" s="357" t="s">
        <v>2747</v>
      </c>
      <c r="C1591" s="364">
        <v>4</v>
      </c>
    </row>
    <row r="1592" spans="1:3" ht="12">
      <c r="A1592" s="363" t="s">
        <v>2750</v>
      </c>
      <c r="B1592" s="357" t="s">
        <v>2749</v>
      </c>
      <c r="C1592" s="364">
        <v>5</v>
      </c>
    </row>
    <row r="1593" spans="1:3" ht="12">
      <c r="A1593" s="363" t="s">
        <v>2752</v>
      </c>
      <c r="B1593" s="357" t="s">
        <v>2751</v>
      </c>
      <c r="C1593" s="364">
        <v>4</v>
      </c>
    </row>
    <row r="1594" spans="1:3" ht="12">
      <c r="A1594" s="363" t="s">
        <v>2754</v>
      </c>
      <c r="B1594" s="357" t="s">
        <v>2753</v>
      </c>
      <c r="C1594" s="364">
        <v>4</v>
      </c>
    </row>
    <row r="1595" spans="1:3" ht="12">
      <c r="A1595" s="363" t="s">
        <v>2756</v>
      </c>
      <c r="B1595" s="357" t="s">
        <v>2755</v>
      </c>
      <c r="C1595" s="364">
        <v>9</v>
      </c>
    </row>
    <row r="1596" spans="1:3" ht="12">
      <c r="A1596" s="363" t="s">
        <v>2758</v>
      </c>
      <c r="B1596" s="357" t="s">
        <v>2757</v>
      </c>
      <c r="C1596" s="364">
        <v>2</v>
      </c>
    </row>
    <row r="1597" spans="1:3" ht="12">
      <c r="A1597" s="363" t="s">
        <v>2760</v>
      </c>
      <c r="B1597" s="357" t="s">
        <v>2759</v>
      </c>
      <c r="C1597" s="364">
        <v>3</v>
      </c>
    </row>
    <row r="1598" spans="1:3" ht="12">
      <c r="A1598" s="363" t="s">
        <v>2762</v>
      </c>
      <c r="B1598" s="357" t="s">
        <v>2761</v>
      </c>
      <c r="C1598" s="364">
        <v>1</v>
      </c>
    </row>
    <row r="1599" spans="1:3" ht="12">
      <c r="A1599" s="363" t="s">
        <v>2764</v>
      </c>
      <c r="B1599" s="357" t="s">
        <v>2763</v>
      </c>
      <c r="C1599" s="364">
        <v>3</v>
      </c>
    </row>
    <row r="1600" spans="1:3" ht="12">
      <c r="A1600" s="363" t="s">
        <v>2766</v>
      </c>
      <c r="B1600" s="357" t="s">
        <v>2765</v>
      </c>
      <c r="C1600" s="364">
        <v>3</v>
      </c>
    </row>
    <row r="1601" spans="1:3" ht="12">
      <c r="A1601" s="363" t="s">
        <v>2768</v>
      </c>
      <c r="B1601" s="357" t="s">
        <v>2767</v>
      </c>
      <c r="C1601" s="364">
        <v>6</v>
      </c>
    </row>
    <row r="1602" spans="1:3" ht="24">
      <c r="A1602" s="363" t="s">
        <v>963</v>
      </c>
      <c r="B1602" s="357" t="s">
        <v>2769</v>
      </c>
      <c r="C1602" s="364">
        <v>7</v>
      </c>
    </row>
    <row r="1603" spans="1:3" ht="12">
      <c r="A1603" s="363" t="s">
        <v>2771</v>
      </c>
      <c r="B1603" s="357" t="s">
        <v>2770</v>
      </c>
      <c r="C1603" s="364">
        <v>3</v>
      </c>
    </row>
    <row r="1604" spans="1:3" ht="12">
      <c r="A1604" s="363" t="s">
        <v>2773</v>
      </c>
      <c r="B1604" s="357" t="s">
        <v>2772</v>
      </c>
      <c r="C1604" s="364">
        <v>11</v>
      </c>
    </row>
    <row r="1605" spans="1:3" ht="12">
      <c r="A1605" s="363" t="s">
        <v>2775</v>
      </c>
      <c r="B1605" s="357" t="s">
        <v>2774</v>
      </c>
      <c r="C1605" s="364">
        <v>3</v>
      </c>
    </row>
    <row r="1606" spans="1:3" ht="12">
      <c r="A1606" s="363" t="s">
        <v>964</v>
      </c>
      <c r="B1606" s="357" t="s">
        <v>2776</v>
      </c>
      <c r="C1606" s="364">
        <v>6</v>
      </c>
    </row>
    <row r="1607" spans="1:3" ht="12">
      <c r="A1607" s="363" t="s">
        <v>2778</v>
      </c>
      <c r="B1607" s="357" t="s">
        <v>2777</v>
      </c>
      <c r="C1607" s="364">
        <v>13</v>
      </c>
    </row>
    <row r="1608" spans="1:3" ht="12">
      <c r="A1608" s="363" t="s">
        <v>2780</v>
      </c>
      <c r="B1608" s="357" t="s">
        <v>2779</v>
      </c>
      <c r="C1608" s="364">
        <v>7</v>
      </c>
    </row>
    <row r="1609" spans="1:3" ht="12">
      <c r="A1609" s="363" t="s">
        <v>2782</v>
      </c>
      <c r="B1609" s="357" t="s">
        <v>2781</v>
      </c>
      <c r="C1609" s="364">
        <v>13</v>
      </c>
    </row>
    <row r="1610" spans="1:3" ht="12">
      <c r="A1610" s="363" t="s">
        <v>2784</v>
      </c>
      <c r="B1610" s="357" t="s">
        <v>2783</v>
      </c>
      <c r="C1610" s="364">
        <v>7</v>
      </c>
    </row>
    <row r="1611" spans="1:3" ht="12">
      <c r="A1611" s="363" t="s">
        <v>2786</v>
      </c>
      <c r="B1611" s="357" t="s">
        <v>2785</v>
      </c>
      <c r="C1611" s="364">
        <v>13</v>
      </c>
    </row>
    <row r="1612" spans="1:3" ht="12">
      <c r="A1612" s="363" t="s">
        <v>2788</v>
      </c>
      <c r="B1612" s="357" t="s">
        <v>2787</v>
      </c>
      <c r="C1612" s="364">
        <v>6</v>
      </c>
    </row>
    <row r="1613" spans="1:3" ht="12">
      <c r="A1613" s="363" t="s">
        <v>2790</v>
      </c>
      <c r="B1613" s="357" t="s">
        <v>2789</v>
      </c>
      <c r="C1613" s="364">
        <v>13</v>
      </c>
    </row>
    <row r="1614" spans="1:3" ht="12">
      <c r="A1614" s="363" t="s">
        <v>2792</v>
      </c>
      <c r="B1614" s="357" t="s">
        <v>2791</v>
      </c>
      <c r="C1614" s="364">
        <v>6</v>
      </c>
    </row>
    <row r="1615" spans="1:3" ht="12">
      <c r="A1615" s="363" t="s">
        <v>2794</v>
      </c>
      <c r="B1615" s="357" t="s">
        <v>2793</v>
      </c>
      <c r="C1615" s="364">
        <v>7</v>
      </c>
    </row>
    <row r="1616" spans="1:3" ht="12">
      <c r="A1616" s="363" t="s">
        <v>965</v>
      </c>
      <c r="B1616" s="357" t="s">
        <v>2795</v>
      </c>
      <c r="C1616" s="364">
        <v>13</v>
      </c>
    </row>
    <row r="1617" spans="1:3" ht="12">
      <c r="A1617" s="363" t="s">
        <v>2797</v>
      </c>
      <c r="B1617" s="357" t="s">
        <v>2796</v>
      </c>
      <c r="C1617" s="364">
        <v>13</v>
      </c>
    </row>
    <row r="1618" spans="1:3" ht="12">
      <c r="A1618" s="363" t="s">
        <v>966</v>
      </c>
      <c r="B1618" s="357" t="s">
        <v>967</v>
      </c>
      <c r="C1618" s="364">
        <v>13</v>
      </c>
    </row>
    <row r="1619" spans="1:3" ht="12">
      <c r="A1619" s="363" t="s">
        <v>968</v>
      </c>
      <c r="B1619" s="357" t="s">
        <v>969</v>
      </c>
      <c r="C1619" s="364">
        <v>13</v>
      </c>
    </row>
    <row r="1620" spans="1:3" ht="24">
      <c r="A1620" s="363" t="s">
        <v>970</v>
      </c>
      <c r="B1620" s="357" t="s">
        <v>971</v>
      </c>
      <c r="C1620" s="364">
        <v>13</v>
      </c>
    </row>
    <row r="1621" spans="1:3" ht="12">
      <c r="A1621" s="363" t="s">
        <v>972</v>
      </c>
      <c r="B1621" s="357" t="s">
        <v>973</v>
      </c>
      <c r="C1621" s="364">
        <v>12</v>
      </c>
    </row>
    <row r="1622" spans="1:3" ht="12">
      <c r="A1622" s="363" t="s">
        <v>4273</v>
      </c>
      <c r="B1622" s="357" t="s">
        <v>4866</v>
      </c>
      <c r="C1622" s="364"/>
    </row>
    <row r="1623" spans="1:3" ht="12">
      <c r="A1623" s="363" t="s">
        <v>2799</v>
      </c>
      <c r="B1623" s="357" t="s">
        <v>2798</v>
      </c>
      <c r="C1623" s="364">
        <v>1</v>
      </c>
    </row>
    <row r="1624" spans="1:3" ht="12">
      <c r="A1624" s="363" t="s">
        <v>2801</v>
      </c>
      <c r="B1624" s="357" t="s">
        <v>2800</v>
      </c>
      <c r="C1624" s="364">
        <v>2</v>
      </c>
    </row>
    <row r="1625" spans="1:3" ht="12">
      <c r="A1625" s="363" t="s">
        <v>2803</v>
      </c>
      <c r="B1625" s="357" t="s">
        <v>2802</v>
      </c>
      <c r="C1625" s="364">
        <v>2</v>
      </c>
    </row>
    <row r="1626" spans="1:3" ht="12">
      <c r="A1626" s="363" t="s">
        <v>2958</v>
      </c>
      <c r="B1626" s="357" t="s">
        <v>2804</v>
      </c>
      <c r="C1626" s="364">
        <v>3</v>
      </c>
    </row>
    <row r="1627" spans="1:3" ht="12">
      <c r="A1627" s="363" t="s">
        <v>2960</v>
      </c>
      <c r="B1627" s="357" t="s">
        <v>2959</v>
      </c>
      <c r="C1627" s="364">
        <v>3</v>
      </c>
    </row>
    <row r="1628" spans="1:3" ht="12">
      <c r="A1628" s="363" t="s">
        <v>2962</v>
      </c>
      <c r="B1628" s="357" t="s">
        <v>2961</v>
      </c>
      <c r="C1628" s="364">
        <v>3</v>
      </c>
    </row>
    <row r="1629" spans="1:3" ht="12">
      <c r="A1629" s="363" t="s">
        <v>2964</v>
      </c>
      <c r="B1629" s="357" t="s">
        <v>2963</v>
      </c>
      <c r="C1629" s="364">
        <v>3</v>
      </c>
    </row>
    <row r="1630" spans="1:3" ht="12">
      <c r="A1630" s="363" t="s">
        <v>2966</v>
      </c>
      <c r="B1630" s="357" t="s">
        <v>2965</v>
      </c>
      <c r="C1630" s="364">
        <v>3</v>
      </c>
    </row>
    <row r="1631" spans="1:3" ht="12">
      <c r="A1631" s="363" t="s">
        <v>2968</v>
      </c>
      <c r="B1631" s="357" t="s">
        <v>2967</v>
      </c>
      <c r="C1631" s="364">
        <v>4</v>
      </c>
    </row>
    <row r="1632" spans="1:3" ht="12">
      <c r="A1632" s="363" t="s">
        <v>2970</v>
      </c>
      <c r="B1632" s="357" t="s">
        <v>2969</v>
      </c>
      <c r="C1632" s="364">
        <v>3</v>
      </c>
    </row>
    <row r="1633" spans="1:3" ht="12">
      <c r="A1633" s="363" t="s">
        <v>2972</v>
      </c>
      <c r="B1633" s="357" t="s">
        <v>2971</v>
      </c>
      <c r="C1633" s="364">
        <v>3</v>
      </c>
    </row>
    <row r="1634" spans="1:3" ht="12">
      <c r="A1634" s="363" t="s">
        <v>2974</v>
      </c>
      <c r="B1634" s="357" t="s">
        <v>2973</v>
      </c>
      <c r="C1634" s="364">
        <v>3</v>
      </c>
    </row>
    <row r="1635" spans="1:3" ht="12">
      <c r="A1635" s="363" t="s">
        <v>2976</v>
      </c>
      <c r="B1635" s="357" t="s">
        <v>2975</v>
      </c>
      <c r="C1635" s="364">
        <v>4</v>
      </c>
    </row>
    <row r="1636" spans="1:3" ht="12">
      <c r="A1636" s="363" t="s">
        <v>2978</v>
      </c>
      <c r="B1636" s="357" t="s">
        <v>2977</v>
      </c>
      <c r="C1636" s="364">
        <v>4</v>
      </c>
    </row>
    <row r="1637" spans="1:3" ht="12">
      <c r="A1637" s="363" t="s">
        <v>2980</v>
      </c>
      <c r="B1637" s="357" t="s">
        <v>2979</v>
      </c>
      <c r="C1637" s="364">
        <v>4</v>
      </c>
    </row>
    <row r="1638" spans="1:3" ht="12">
      <c r="A1638" s="363" t="s">
        <v>2982</v>
      </c>
      <c r="B1638" s="357" t="s">
        <v>2981</v>
      </c>
      <c r="C1638" s="364">
        <v>4</v>
      </c>
    </row>
    <row r="1639" spans="1:3" ht="12">
      <c r="A1639" s="363" t="s">
        <v>2984</v>
      </c>
      <c r="B1639" s="357" t="s">
        <v>2983</v>
      </c>
      <c r="C1639" s="364">
        <v>3</v>
      </c>
    </row>
    <row r="1640" spans="1:3" ht="12">
      <c r="A1640" s="363" t="s">
        <v>2986</v>
      </c>
      <c r="B1640" s="357" t="s">
        <v>2985</v>
      </c>
      <c r="C1640" s="364">
        <v>4</v>
      </c>
    </row>
    <row r="1641" spans="1:3" ht="12">
      <c r="A1641" s="363" t="s">
        <v>2988</v>
      </c>
      <c r="B1641" s="357" t="s">
        <v>2987</v>
      </c>
      <c r="C1641" s="364">
        <v>4</v>
      </c>
    </row>
    <row r="1642" spans="1:3" ht="12">
      <c r="A1642" s="363" t="s">
        <v>2990</v>
      </c>
      <c r="B1642" s="357" t="s">
        <v>2989</v>
      </c>
      <c r="C1642" s="364">
        <v>4</v>
      </c>
    </row>
    <row r="1643" spans="1:3" ht="12">
      <c r="A1643" s="363" t="s">
        <v>2992</v>
      </c>
      <c r="B1643" s="357" t="s">
        <v>2991</v>
      </c>
      <c r="C1643" s="364">
        <v>7</v>
      </c>
    </row>
    <row r="1644" spans="1:3" ht="12">
      <c r="A1644" s="363" t="s">
        <v>2994</v>
      </c>
      <c r="B1644" s="357" t="s">
        <v>2993</v>
      </c>
      <c r="C1644" s="364">
        <v>4</v>
      </c>
    </row>
    <row r="1645" spans="1:3" ht="12">
      <c r="A1645" s="363" t="s">
        <v>2996</v>
      </c>
      <c r="B1645" s="357" t="s">
        <v>2995</v>
      </c>
      <c r="C1645" s="364">
        <v>4</v>
      </c>
    </row>
    <row r="1646" spans="1:3" ht="12">
      <c r="A1646" s="363" t="s">
        <v>2998</v>
      </c>
      <c r="B1646" s="357" t="s">
        <v>2997</v>
      </c>
      <c r="C1646" s="364">
        <v>13</v>
      </c>
    </row>
    <row r="1647" spans="1:3" ht="12">
      <c r="A1647" s="363" t="s">
        <v>3000</v>
      </c>
      <c r="B1647" s="357" t="s">
        <v>2999</v>
      </c>
      <c r="C1647" s="364">
        <v>9</v>
      </c>
    </row>
    <row r="1648" spans="1:3" ht="12">
      <c r="A1648" s="363" t="s">
        <v>974</v>
      </c>
      <c r="B1648" s="357" t="s">
        <v>3001</v>
      </c>
      <c r="C1648" s="364">
        <v>8</v>
      </c>
    </row>
    <row r="1649" spans="1:3" ht="12">
      <c r="A1649" s="363" t="s">
        <v>3003</v>
      </c>
      <c r="B1649" s="357" t="s">
        <v>3002</v>
      </c>
      <c r="C1649" s="364">
        <v>13</v>
      </c>
    </row>
    <row r="1650" spans="1:3" ht="12">
      <c r="A1650" s="363" t="s">
        <v>3005</v>
      </c>
      <c r="B1650" s="357" t="s">
        <v>3004</v>
      </c>
      <c r="C1650" s="364">
        <v>3</v>
      </c>
    </row>
    <row r="1651" spans="1:3" ht="12">
      <c r="A1651" s="363" t="s">
        <v>975</v>
      </c>
      <c r="B1651" s="357" t="s">
        <v>3006</v>
      </c>
      <c r="C1651" s="364">
        <v>8</v>
      </c>
    </row>
    <row r="1652" spans="1:3" ht="12">
      <c r="A1652" s="363" t="s">
        <v>3008</v>
      </c>
      <c r="B1652" s="357" t="s">
        <v>3007</v>
      </c>
      <c r="C1652" s="364">
        <v>4</v>
      </c>
    </row>
    <row r="1653" spans="1:3" ht="12">
      <c r="A1653" s="363" t="s">
        <v>976</v>
      </c>
      <c r="B1653" s="357" t="s">
        <v>3009</v>
      </c>
      <c r="C1653" s="364">
        <v>4</v>
      </c>
    </row>
    <row r="1654" spans="1:3" ht="12">
      <c r="A1654" s="363" t="s">
        <v>3011</v>
      </c>
      <c r="B1654" s="357" t="s">
        <v>3010</v>
      </c>
      <c r="C1654" s="364">
        <v>13</v>
      </c>
    </row>
    <row r="1655" spans="1:3" ht="12">
      <c r="A1655" s="363" t="s">
        <v>977</v>
      </c>
      <c r="B1655" s="357" t="s">
        <v>3012</v>
      </c>
      <c r="C1655" s="364">
        <v>10</v>
      </c>
    </row>
    <row r="1656" spans="1:3" ht="12">
      <c r="A1656" s="363" t="s">
        <v>3014</v>
      </c>
      <c r="B1656" s="357" t="s">
        <v>3013</v>
      </c>
      <c r="C1656" s="364">
        <v>6</v>
      </c>
    </row>
    <row r="1657" spans="1:3" ht="12">
      <c r="A1657" s="363" t="s">
        <v>3016</v>
      </c>
      <c r="B1657" s="357" t="s">
        <v>3015</v>
      </c>
      <c r="C1657" s="364">
        <v>7</v>
      </c>
    </row>
    <row r="1658" spans="1:3" ht="12">
      <c r="A1658" s="363" t="s">
        <v>3018</v>
      </c>
      <c r="B1658" s="357" t="s">
        <v>3017</v>
      </c>
      <c r="C1658" s="364">
        <v>8</v>
      </c>
    </row>
    <row r="1659" spans="1:3" ht="12">
      <c r="A1659" s="363" t="s">
        <v>3020</v>
      </c>
      <c r="B1659" s="357" t="s">
        <v>3019</v>
      </c>
      <c r="C1659" s="364">
        <v>13</v>
      </c>
    </row>
    <row r="1660" spans="1:3" ht="12">
      <c r="A1660" s="363" t="s">
        <v>3022</v>
      </c>
      <c r="B1660" s="357" t="s">
        <v>3021</v>
      </c>
      <c r="C1660" s="364">
        <v>7</v>
      </c>
    </row>
    <row r="1661" spans="1:3" ht="12">
      <c r="A1661" s="363" t="s">
        <v>978</v>
      </c>
      <c r="B1661" s="357" t="s">
        <v>979</v>
      </c>
      <c r="C1661" s="364">
        <v>7</v>
      </c>
    </row>
    <row r="1662" spans="1:3" ht="12">
      <c r="A1662" s="363" t="s">
        <v>980</v>
      </c>
      <c r="B1662" s="357" t="s">
        <v>981</v>
      </c>
      <c r="C1662" s="364">
        <v>11</v>
      </c>
    </row>
    <row r="1663" spans="1:3" ht="12">
      <c r="A1663" s="363" t="s">
        <v>982</v>
      </c>
      <c r="B1663" s="357" t="s">
        <v>983</v>
      </c>
      <c r="C1663" s="364">
        <v>3</v>
      </c>
    </row>
    <row r="1664" spans="1:3" ht="12">
      <c r="A1664" s="363" t="s">
        <v>984</v>
      </c>
      <c r="B1664" s="357" t="s">
        <v>985</v>
      </c>
      <c r="C1664" s="364">
        <v>7</v>
      </c>
    </row>
    <row r="1665" spans="1:3" ht="12">
      <c r="A1665" s="363" t="s">
        <v>986</v>
      </c>
      <c r="B1665" s="357" t="s">
        <v>987</v>
      </c>
      <c r="C1665" s="364">
        <v>13</v>
      </c>
    </row>
    <row r="1666" spans="1:3" ht="12">
      <c r="A1666" s="363" t="s">
        <v>988</v>
      </c>
      <c r="B1666" s="357" t="s">
        <v>989</v>
      </c>
      <c r="C1666" s="364">
        <v>12</v>
      </c>
    </row>
    <row r="1667" spans="1:3" ht="12">
      <c r="A1667" s="363" t="s">
        <v>990</v>
      </c>
      <c r="B1667" s="357" t="s">
        <v>991</v>
      </c>
      <c r="C1667" s="364">
        <v>13</v>
      </c>
    </row>
    <row r="1668" spans="1:3" ht="12">
      <c r="A1668" s="363" t="s">
        <v>4273</v>
      </c>
      <c r="B1668" s="357" t="s">
        <v>4866</v>
      </c>
      <c r="C1668" s="364"/>
    </row>
    <row r="1669" spans="1:3" ht="12">
      <c r="A1669" s="363" t="s">
        <v>3024</v>
      </c>
      <c r="B1669" s="357" t="s">
        <v>3023</v>
      </c>
      <c r="C1669" s="364">
        <v>1</v>
      </c>
    </row>
    <row r="1670" spans="1:3" ht="12">
      <c r="A1670" s="363" t="s">
        <v>3026</v>
      </c>
      <c r="B1670" s="357" t="s">
        <v>3025</v>
      </c>
      <c r="C1670" s="364">
        <v>2</v>
      </c>
    </row>
    <row r="1671" spans="1:3" ht="12">
      <c r="A1671" s="363" t="s">
        <v>3028</v>
      </c>
      <c r="B1671" s="357" t="s">
        <v>3027</v>
      </c>
      <c r="C1671" s="364">
        <v>3</v>
      </c>
    </row>
    <row r="1672" spans="1:3" ht="12">
      <c r="A1672" s="363" t="s">
        <v>3030</v>
      </c>
      <c r="B1672" s="357" t="s">
        <v>3029</v>
      </c>
      <c r="C1672" s="364">
        <v>3</v>
      </c>
    </row>
    <row r="1673" spans="1:3" ht="12">
      <c r="A1673" s="363" t="s">
        <v>3032</v>
      </c>
      <c r="B1673" s="357" t="s">
        <v>3031</v>
      </c>
      <c r="C1673" s="364">
        <v>3</v>
      </c>
    </row>
    <row r="1674" spans="1:3" ht="12">
      <c r="A1674" s="363" t="s">
        <v>3034</v>
      </c>
      <c r="B1674" s="357" t="s">
        <v>3033</v>
      </c>
      <c r="C1674" s="364">
        <v>3</v>
      </c>
    </row>
    <row r="1675" spans="1:3" ht="12">
      <c r="A1675" s="363" t="s">
        <v>3036</v>
      </c>
      <c r="B1675" s="357" t="s">
        <v>3035</v>
      </c>
      <c r="C1675" s="364">
        <v>3</v>
      </c>
    </row>
    <row r="1676" spans="1:3" ht="12">
      <c r="A1676" s="363" t="s">
        <v>3038</v>
      </c>
      <c r="B1676" s="357" t="s">
        <v>3037</v>
      </c>
      <c r="C1676" s="364">
        <v>4</v>
      </c>
    </row>
    <row r="1677" spans="1:3" ht="12">
      <c r="A1677" s="363" t="s">
        <v>3040</v>
      </c>
      <c r="B1677" s="357" t="s">
        <v>3039</v>
      </c>
      <c r="C1677" s="364">
        <v>4</v>
      </c>
    </row>
    <row r="1678" spans="1:3" ht="12">
      <c r="A1678" s="363" t="s">
        <v>3042</v>
      </c>
      <c r="B1678" s="357" t="s">
        <v>3041</v>
      </c>
      <c r="C1678" s="364">
        <v>4</v>
      </c>
    </row>
    <row r="1679" spans="1:3" ht="12">
      <c r="A1679" s="363" t="s">
        <v>3044</v>
      </c>
      <c r="B1679" s="357" t="s">
        <v>3043</v>
      </c>
      <c r="C1679" s="364">
        <v>4</v>
      </c>
    </row>
    <row r="1680" spans="1:3" ht="12">
      <c r="A1680" s="363" t="s">
        <v>3046</v>
      </c>
      <c r="B1680" s="357" t="s">
        <v>3045</v>
      </c>
      <c r="C1680" s="364">
        <v>4</v>
      </c>
    </row>
    <row r="1681" spans="1:3" ht="12">
      <c r="A1681" s="363" t="s">
        <v>3048</v>
      </c>
      <c r="B1681" s="357" t="s">
        <v>3047</v>
      </c>
      <c r="C1681" s="364">
        <v>5</v>
      </c>
    </row>
    <row r="1682" spans="1:3" ht="24">
      <c r="A1682" s="363" t="s">
        <v>992</v>
      </c>
      <c r="B1682" s="357" t="s">
        <v>3049</v>
      </c>
      <c r="C1682" s="364">
        <v>5</v>
      </c>
    </row>
    <row r="1683" spans="1:3" ht="12">
      <c r="A1683" s="363" t="s">
        <v>3051</v>
      </c>
      <c r="B1683" s="357" t="s">
        <v>3050</v>
      </c>
      <c r="C1683" s="364">
        <v>4</v>
      </c>
    </row>
    <row r="1684" spans="1:3" ht="12">
      <c r="A1684" s="363" t="s">
        <v>993</v>
      </c>
      <c r="B1684" s="357" t="s">
        <v>3052</v>
      </c>
      <c r="C1684" s="364">
        <v>4</v>
      </c>
    </row>
    <row r="1685" spans="1:3" ht="12">
      <c r="A1685" s="363" t="s">
        <v>3054</v>
      </c>
      <c r="B1685" s="357" t="s">
        <v>3053</v>
      </c>
      <c r="C1685" s="364">
        <v>4</v>
      </c>
    </row>
    <row r="1686" spans="1:3" ht="12">
      <c r="A1686" s="363" t="s">
        <v>994</v>
      </c>
      <c r="B1686" s="357" t="s">
        <v>3055</v>
      </c>
      <c r="C1686" s="364">
        <v>4</v>
      </c>
    </row>
    <row r="1687" spans="1:3" ht="12">
      <c r="A1687" s="363" t="s">
        <v>3057</v>
      </c>
      <c r="B1687" s="357" t="s">
        <v>3056</v>
      </c>
      <c r="C1687" s="364">
        <v>4</v>
      </c>
    </row>
    <row r="1688" spans="1:3" ht="12">
      <c r="A1688" s="363" t="s">
        <v>3059</v>
      </c>
      <c r="B1688" s="357" t="s">
        <v>3058</v>
      </c>
      <c r="C1688" s="364">
        <v>5</v>
      </c>
    </row>
    <row r="1689" spans="1:3" ht="12">
      <c r="A1689" s="363" t="s">
        <v>3061</v>
      </c>
      <c r="B1689" s="357" t="s">
        <v>3060</v>
      </c>
      <c r="C1689" s="364">
        <v>5</v>
      </c>
    </row>
    <row r="1690" spans="1:3" ht="24">
      <c r="A1690" s="363" t="s">
        <v>995</v>
      </c>
      <c r="B1690" s="357" t="s">
        <v>3062</v>
      </c>
      <c r="C1690" s="364">
        <v>9</v>
      </c>
    </row>
    <row r="1691" spans="1:3" ht="12">
      <c r="A1691" s="363" t="s">
        <v>996</v>
      </c>
      <c r="B1691" s="357" t="s">
        <v>3063</v>
      </c>
      <c r="C1691" s="364">
        <v>8</v>
      </c>
    </row>
    <row r="1692" spans="1:3" ht="12">
      <c r="A1692" s="363" t="s">
        <v>3065</v>
      </c>
      <c r="B1692" s="357" t="s">
        <v>3064</v>
      </c>
      <c r="C1692" s="364">
        <v>7</v>
      </c>
    </row>
    <row r="1693" spans="1:3" ht="12">
      <c r="A1693" s="363" t="s">
        <v>997</v>
      </c>
      <c r="B1693" s="357" t="s">
        <v>3066</v>
      </c>
      <c r="C1693" s="364">
        <v>7</v>
      </c>
    </row>
    <row r="1694" spans="1:3" ht="12">
      <c r="A1694" s="363" t="s">
        <v>3068</v>
      </c>
      <c r="B1694" s="357" t="s">
        <v>3067</v>
      </c>
      <c r="C1694" s="364">
        <v>7</v>
      </c>
    </row>
    <row r="1695" spans="1:3" ht="12">
      <c r="A1695" s="363" t="s">
        <v>3070</v>
      </c>
      <c r="B1695" s="357" t="s">
        <v>3069</v>
      </c>
      <c r="C1695" s="364">
        <v>7</v>
      </c>
    </row>
    <row r="1696" spans="1:3" ht="24">
      <c r="A1696" s="363" t="s">
        <v>998</v>
      </c>
      <c r="B1696" s="357" t="s">
        <v>3071</v>
      </c>
      <c r="C1696" s="364">
        <v>6</v>
      </c>
    </row>
    <row r="1697" spans="1:3" ht="12">
      <c r="A1697" s="363" t="s">
        <v>3073</v>
      </c>
      <c r="B1697" s="357" t="s">
        <v>3072</v>
      </c>
      <c r="C1697" s="364">
        <v>11</v>
      </c>
    </row>
    <row r="1698" spans="1:3" ht="12">
      <c r="A1698" s="363" t="s">
        <v>4273</v>
      </c>
      <c r="B1698" s="357" t="s">
        <v>4866</v>
      </c>
      <c r="C1698" s="364"/>
    </row>
    <row r="1699" spans="1:3" ht="12">
      <c r="A1699" s="363" t="s">
        <v>3075</v>
      </c>
      <c r="B1699" s="357" t="s">
        <v>3074</v>
      </c>
      <c r="C1699" s="364">
        <v>1</v>
      </c>
    </row>
    <row r="1700" spans="1:3" ht="12">
      <c r="A1700" s="363" t="s">
        <v>3077</v>
      </c>
      <c r="B1700" s="357" t="s">
        <v>3076</v>
      </c>
      <c r="C1700" s="364">
        <v>1</v>
      </c>
    </row>
    <row r="1701" spans="1:3" ht="12">
      <c r="A1701" s="363" t="s">
        <v>3079</v>
      </c>
      <c r="B1701" s="357" t="s">
        <v>3078</v>
      </c>
      <c r="C1701" s="364">
        <v>1</v>
      </c>
    </row>
    <row r="1702" spans="1:3" ht="12">
      <c r="A1702" s="363" t="s">
        <v>999</v>
      </c>
      <c r="B1702" s="357" t="s">
        <v>3080</v>
      </c>
      <c r="C1702" s="364">
        <v>2</v>
      </c>
    </row>
    <row r="1703" spans="1:3" ht="12">
      <c r="A1703" s="363" t="s">
        <v>3082</v>
      </c>
      <c r="B1703" s="357" t="s">
        <v>3081</v>
      </c>
      <c r="C1703" s="364">
        <v>2</v>
      </c>
    </row>
    <row r="1704" spans="1:3" ht="12">
      <c r="A1704" s="363" t="s">
        <v>3084</v>
      </c>
      <c r="B1704" s="357" t="s">
        <v>3083</v>
      </c>
      <c r="C1704" s="364">
        <v>2</v>
      </c>
    </row>
    <row r="1705" spans="1:3" ht="12">
      <c r="A1705" s="363" t="s">
        <v>3086</v>
      </c>
      <c r="B1705" s="357" t="s">
        <v>3085</v>
      </c>
      <c r="C1705" s="364">
        <v>2</v>
      </c>
    </row>
    <row r="1706" spans="1:3" ht="12">
      <c r="A1706" s="363" t="s">
        <v>3088</v>
      </c>
      <c r="B1706" s="357" t="s">
        <v>3087</v>
      </c>
      <c r="C1706" s="364">
        <v>3</v>
      </c>
    </row>
    <row r="1707" spans="1:3" ht="12">
      <c r="A1707" s="363" t="s">
        <v>3090</v>
      </c>
      <c r="B1707" s="357" t="s">
        <v>3089</v>
      </c>
      <c r="C1707" s="364">
        <v>3</v>
      </c>
    </row>
    <row r="1708" spans="1:3" ht="12">
      <c r="A1708" s="363" t="s">
        <v>3092</v>
      </c>
      <c r="B1708" s="357" t="s">
        <v>3091</v>
      </c>
      <c r="C1708" s="364">
        <v>3</v>
      </c>
    </row>
    <row r="1709" spans="1:3" ht="12">
      <c r="A1709" s="363" t="s">
        <v>3094</v>
      </c>
      <c r="B1709" s="357" t="s">
        <v>3093</v>
      </c>
      <c r="C1709" s="364">
        <v>4</v>
      </c>
    </row>
    <row r="1710" spans="1:3" ht="12">
      <c r="A1710" s="363" t="s">
        <v>3096</v>
      </c>
      <c r="B1710" s="357" t="s">
        <v>3095</v>
      </c>
      <c r="C1710" s="364">
        <v>4</v>
      </c>
    </row>
    <row r="1711" spans="1:3" ht="12">
      <c r="A1711" s="363" t="s">
        <v>1000</v>
      </c>
      <c r="B1711" s="357" t="s">
        <v>3097</v>
      </c>
      <c r="C1711" s="364">
        <v>3</v>
      </c>
    </row>
    <row r="1712" spans="1:3" ht="12">
      <c r="A1712" s="363" t="s">
        <v>2896</v>
      </c>
      <c r="B1712" s="357" t="s">
        <v>3098</v>
      </c>
      <c r="C1712" s="364">
        <v>4</v>
      </c>
    </row>
    <row r="1713" spans="1:3" ht="12">
      <c r="A1713" s="363" t="s">
        <v>2898</v>
      </c>
      <c r="B1713" s="357" t="s">
        <v>2897</v>
      </c>
      <c r="C1713" s="364">
        <v>3</v>
      </c>
    </row>
    <row r="1714" spans="1:3" ht="12">
      <c r="A1714" s="363" t="s">
        <v>2900</v>
      </c>
      <c r="B1714" s="357" t="s">
        <v>2899</v>
      </c>
      <c r="C1714" s="364">
        <v>3</v>
      </c>
    </row>
    <row r="1715" spans="1:3" ht="12">
      <c r="A1715" s="363" t="s">
        <v>2902</v>
      </c>
      <c r="B1715" s="357" t="s">
        <v>2901</v>
      </c>
      <c r="C1715" s="364">
        <v>3</v>
      </c>
    </row>
    <row r="1716" spans="1:3" ht="12">
      <c r="A1716" s="363" t="s">
        <v>1001</v>
      </c>
      <c r="B1716" s="357" t="s">
        <v>2903</v>
      </c>
      <c r="C1716" s="364">
        <v>3</v>
      </c>
    </row>
    <row r="1717" spans="1:3" ht="12">
      <c r="A1717" s="363" t="s">
        <v>2905</v>
      </c>
      <c r="B1717" s="357" t="s">
        <v>2904</v>
      </c>
      <c r="C1717" s="364">
        <v>3</v>
      </c>
    </row>
    <row r="1718" spans="1:3" ht="12">
      <c r="A1718" s="363" t="s">
        <v>1002</v>
      </c>
      <c r="B1718" s="357" t="s">
        <v>2906</v>
      </c>
      <c r="C1718" s="364">
        <v>3</v>
      </c>
    </row>
    <row r="1719" spans="1:3" ht="12">
      <c r="A1719" s="363" t="s">
        <v>2908</v>
      </c>
      <c r="B1719" s="357" t="s">
        <v>2907</v>
      </c>
      <c r="C1719" s="364">
        <v>3</v>
      </c>
    </row>
    <row r="1720" spans="1:3" ht="12">
      <c r="A1720" s="363" t="s">
        <v>1003</v>
      </c>
      <c r="B1720" s="357" t="s">
        <v>2909</v>
      </c>
      <c r="C1720" s="364">
        <v>3</v>
      </c>
    </row>
    <row r="1721" spans="1:3" ht="12">
      <c r="A1721" s="363" t="s">
        <v>2911</v>
      </c>
      <c r="B1721" s="357" t="s">
        <v>2910</v>
      </c>
      <c r="C1721" s="364">
        <v>3</v>
      </c>
    </row>
    <row r="1722" spans="1:3" ht="12">
      <c r="A1722" s="363" t="s">
        <v>2913</v>
      </c>
      <c r="B1722" s="357" t="s">
        <v>2912</v>
      </c>
      <c r="C1722" s="364">
        <v>3</v>
      </c>
    </row>
    <row r="1723" spans="1:3" ht="12">
      <c r="A1723" s="363" t="s">
        <v>2915</v>
      </c>
      <c r="B1723" s="357" t="s">
        <v>2914</v>
      </c>
      <c r="C1723" s="364">
        <v>3</v>
      </c>
    </row>
    <row r="1724" spans="1:3" ht="12">
      <c r="A1724" s="363" t="s">
        <v>2917</v>
      </c>
      <c r="B1724" s="357" t="s">
        <v>2916</v>
      </c>
      <c r="C1724" s="364">
        <v>3</v>
      </c>
    </row>
    <row r="1725" spans="1:3" ht="12">
      <c r="A1725" s="363" t="s">
        <v>2919</v>
      </c>
      <c r="B1725" s="357" t="s">
        <v>2918</v>
      </c>
      <c r="C1725" s="364">
        <v>3</v>
      </c>
    </row>
    <row r="1726" spans="1:3" ht="12">
      <c r="A1726" s="363" t="s">
        <v>2921</v>
      </c>
      <c r="B1726" s="357" t="s">
        <v>2920</v>
      </c>
      <c r="C1726" s="364">
        <v>3</v>
      </c>
    </row>
    <row r="1727" spans="1:3" ht="12">
      <c r="A1727" s="363" t="s">
        <v>2923</v>
      </c>
      <c r="B1727" s="357" t="s">
        <v>2922</v>
      </c>
      <c r="C1727" s="364">
        <v>4</v>
      </c>
    </row>
    <row r="1728" spans="1:3" ht="12">
      <c r="A1728" s="363" t="s">
        <v>2925</v>
      </c>
      <c r="B1728" s="357" t="s">
        <v>2924</v>
      </c>
      <c r="C1728" s="364">
        <v>3</v>
      </c>
    </row>
    <row r="1729" spans="1:3" ht="12">
      <c r="A1729" s="363" t="s">
        <v>2927</v>
      </c>
      <c r="B1729" s="357" t="s">
        <v>2926</v>
      </c>
      <c r="C1729" s="364">
        <v>3</v>
      </c>
    </row>
    <row r="1730" spans="1:3" ht="12">
      <c r="A1730" s="363" t="s">
        <v>2929</v>
      </c>
      <c r="B1730" s="357" t="s">
        <v>2928</v>
      </c>
      <c r="C1730" s="364">
        <v>3</v>
      </c>
    </row>
    <row r="1731" spans="1:3" ht="12">
      <c r="A1731" s="363" t="s">
        <v>2931</v>
      </c>
      <c r="B1731" s="357" t="s">
        <v>2930</v>
      </c>
      <c r="C1731" s="364">
        <v>5</v>
      </c>
    </row>
    <row r="1732" spans="1:3" ht="12">
      <c r="A1732" s="363" t="s">
        <v>2933</v>
      </c>
      <c r="B1732" s="357" t="s">
        <v>2932</v>
      </c>
      <c r="C1732" s="364">
        <v>3</v>
      </c>
    </row>
    <row r="1733" spans="1:3" ht="12">
      <c r="A1733" s="363" t="s">
        <v>2935</v>
      </c>
      <c r="B1733" s="357" t="s">
        <v>2934</v>
      </c>
      <c r="C1733" s="364">
        <v>4</v>
      </c>
    </row>
    <row r="1734" spans="1:3" ht="12">
      <c r="A1734" s="363" t="s">
        <v>2937</v>
      </c>
      <c r="B1734" s="357" t="s">
        <v>2936</v>
      </c>
      <c r="C1734" s="364">
        <v>4</v>
      </c>
    </row>
    <row r="1735" spans="1:3" ht="12">
      <c r="A1735" s="363" t="s">
        <v>2939</v>
      </c>
      <c r="B1735" s="357" t="s">
        <v>2938</v>
      </c>
      <c r="C1735" s="364">
        <v>6</v>
      </c>
    </row>
    <row r="1736" spans="1:3" ht="12">
      <c r="A1736" s="363" t="s">
        <v>2941</v>
      </c>
      <c r="B1736" s="357" t="s">
        <v>2940</v>
      </c>
      <c r="C1736" s="364">
        <v>3</v>
      </c>
    </row>
    <row r="1737" spans="1:3" ht="12">
      <c r="A1737" s="363" t="s">
        <v>2943</v>
      </c>
      <c r="B1737" s="357" t="s">
        <v>2942</v>
      </c>
      <c r="C1737" s="364">
        <v>4</v>
      </c>
    </row>
    <row r="1738" spans="1:3" ht="12">
      <c r="A1738" s="363" t="s">
        <v>2945</v>
      </c>
      <c r="B1738" s="357" t="s">
        <v>2944</v>
      </c>
      <c r="C1738" s="364">
        <v>6</v>
      </c>
    </row>
    <row r="1739" spans="1:3" ht="12">
      <c r="A1739" s="363" t="s">
        <v>2947</v>
      </c>
      <c r="B1739" s="357" t="s">
        <v>2946</v>
      </c>
      <c r="C1739" s="364">
        <v>8</v>
      </c>
    </row>
    <row r="1740" spans="1:3" ht="12">
      <c r="A1740" s="363" t="s">
        <v>2949</v>
      </c>
      <c r="B1740" s="357" t="s">
        <v>2948</v>
      </c>
      <c r="C1740" s="364">
        <v>6</v>
      </c>
    </row>
    <row r="1741" spans="1:3" ht="12">
      <c r="A1741" s="363" t="s">
        <v>2951</v>
      </c>
      <c r="B1741" s="357" t="s">
        <v>2950</v>
      </c>
      <c r="C1741" s="364">
        <v>6</v>
      </c>
    </row>
    <row r="1742" spans="1:3" ht="12">
      <c r="A1742" s="363" t="s">
        <v>2953</v>
      </c>
      <c r="B1742" s="357" t="s">
        <v>2952</v>
      </c>
      <c r="C1742" s="364">
        <v>3</v>
      </c>
    </row>
    <row r="1743" spans="1:3" ht="12">
      <c r="A1743" s="363" t="s">
        <v>2955</v>
      </c>
      <c r="B1743" s="357" t="s">
        <v>2954</v>
      </c>
      <c r="C1743" s="364">
        <v>6</v>
      </c>
    </row>
    <row r="1744" spans="1:3" ht="12">
      <c r="A1744" s="363" t="s">
        <v>2957</v>
      </c>
      <c r="B1744" s="357" t="s">
        <v>2956</v>
      </c>
      <c r="C1744" s="364">
        <v>5</v>
      </c>
    </row>
    <row r="1745" spans="1:3" ht="12">
      <c r="A1745" s="363" t="s">
        <v>3114</v>
      </c>
      <c r="B1745" s="357" t="s">
        <v>3113</v>
      </c>
      <c r="C1745" s="364">
        <v>6</v>
      </c>
    </row>
    <row r="1746" spans="1:3" ht="12">
      <c r="A1746" s="363" t="s">
        <v>1004</v>
      </c>
      <c r="B1746" s="357" t="s">
        <v>3115</v>
      </c>
      <c r="C1746" s="364">
        <v>6</v>
      </c>
    </row>
    <row r="1747" spans="1:3" ht="12">
      <c r="A1747" s="363" t="s">
        <v>1911</v>
      </c>
      <c r="B1747" s="357" t="s">
        <v>3116</v>
      </c>
      <c r="C1747" s="364">
        <v>5</v>
      </c>
    </row>
    <row r="1748" spans="1:3" ht="12">
      <c r="A1748" s="363" t="s">
        <v>1913</v>
      </c>
      <c r="B1748" s="357" t="s">
        <v>1912</v>
      </c>
      <c r="C1748" s="364">
        <v>6</v>
      </c>
    </row>
    <row r="1749" spans="1:3" ht="12">
      <c r="A1749" s="363" t="s">
        <v>5099</v>
      </c>
      <c r="B1749" s="357" t="s">
        <v>1914</v>
      </c>
      <c r="C1749" s="364">
        <v>11</v>
      </c>
    </row>
    <row r="1750" spans="1:3" ht="12">
      <c r="A1750" s="363" t="s">
        <v>5101</v>
      </c>
      <c r="B1750" s="357" t="s">
        <v>5100</v>
      </c>
      <c r="C1750" s="364">
        <v>7</v>
      </c>
    </row>
    <row r="1751" spans="1:3" ht="12">
      <c r="A1751" s="363" t="s">
        <v>1005</v>
      </c>
      <c r="B1751" s="357" t="s">
        <v>5102</v>
      </c>
      <c r="C1751" s="364">
        <v>3</v>
      </c>
    </row>
    <row r="1752" spans="1:3" ht="12">
      <c r="A1752" s="363" t="s">
        <v>5104</v>
      </c>
      <c r="B1752" s="357" t="s">
        <v>5103</v>
      </c>
      <c r="C1752" s="364">
        <v>7</v>
      </c>
    </row>
    <row r="1753" spans="1:3" ht="12">
      <c r="A1753" s="363" t="s">
        <v>5106</v>
      </c>
      <c r="B1753" s="357" t="s">
        <v>5105</v>
      </c>
      <c r="C1753" s="364">
        <v>9</v>
      </c>
    </row>
    <row r="1754" spans="1:3" ht="12">
      <c r="A1754" s="363" t="s">
        <v>5108</v>
      </c>
      <c r="B1754" s="357" t="s">
        <v>5107</v>
      </c>
      <c r="C1754" s="364">
        <v>2</v>
      </c>
    </row>
    <row r="1755" spans="1:3" ht="12">
      <c r="A1755" s="363" t="s">
        <v>5110</v>
      </c>
      <c r="B1755" s="357" t="s">
        <v>5109</v>
      </c>
      <c r="C1755" s="364">
        <v>7</v>
      </c>
    </row>
    <row r="1756" spans="1:3" ht="12">
      <c r="A1756" s="363" t="s">
        <v>5112</v>
      </c>
      <c r="B1756" s="357" t="s">
        <v>5111</v>
      </c>
      <c r="C1756" s="364">
        <v>3</v>
      </c>
    </row>
    <row r="1757" spans="1:3" ht="12">
      <c r="A1757" s="363" t="s">
        <v>5114</v>
      </c>
      <c r="B1757" s="357" t="s">
        <v>5113</v>
      </c>
      <c r="C1757" s="364">
        <v>4</v>
      </c>
    </row>
    <row r="1758" spans="1:3" ht="12">
      <c r="A1758" s="363" t="s">
        <v>5116</v>
      </c>
      <c r="B1758" s="357" t="s">
        <v>5115</v>
      </c>
      <c r="C1758" s="364">
        <v>3</v>
      </c>
    </row>
    <row r="1759" spans="1:3" ht="12">
      <c r="A1759" s="363" t="s">
        <v>5118</v>
      </c>
      <c r="B1759" s="357" t="s">
        <v>5117</v>
      </c>
      <c r="C1759" s="364">
        <v>3</v>
      </c>
    </row>
    <row r="1760" spans="1:3" ht="12">
      <c r="A1760" s="363" t="s">
        <v>5120</v>
      </c>
      <c r="B1760" s="357" t="s">
        <v>5119</v>
      </c>
      <c r="C1760" s="364">
        <v>3</v>
      </c>
    </row>
    <row r="1761" spans="1:3" ht="12">
      <c r="A1761" s="363" t="s">
        <v>5122</v>
      </c>
      <c r="B1761" s="357" t="s">
        <v>5121</v>
      </c>
      <c r="C1761" s="364">
        <v>3</v>
      </c>
    </row>
    <row r="1762" spans="1:3" ht="12">
      <c r="A1762" s="363" t="s">
        <v>5124</v>
      </c>
      <c r="B1762" s="357" t="s">
        <v>5123</v>
      </c>
      <c r="C1762" s="364">
        <v>3</v>
      </c>
    </row>
    <row r="1763" spans="1:3" ht="12">
      <c r="A1763" s="363" t="s">
        <v>1006</v>
      </c>
      <c r="B1763" s="357" t="s">
        <v>5125</v>
      </c>
      <c r="C1763" s="364">
        <v>3</v>
      </c>
    </row>
    <row r="1764" spans="1:3" ht="12">
      <c r="A1764" s="363" t="s">
        <v>5127</v>
      </c>
      <c r="B1764" s="357" t="s">
        <v>5126</v>
      </c>
      <c r="C1764" s="364">
        <v>3</v>
      </c>
    </row>
    <row r="1765" spans="1:3" ht="12">
      <c r="A1765" s="363" t="s">
        <v>5129</v>
      </c>
      <c r="B1765" s="357" t="s">
        <v>5128</v>
      </c>
      <c r="C1765" s="364">
        <v>3</v>
      </c>
    </row>
    <row r="1766" spans="1:3" ht="12">
      <c r="A1766" s="363" t="s">
        <v>5131</v>
      </c>
      <c r="B1766" s="357" t="s">
        <v>5130</v>
      </c>
      <c r="C1766" s="364">
        <v>7</v>
      </c>
    </row>
    <row r="1767" spans="1:3" ht="24">
      <c r="A1767" s="363" t="s">
        <v>4958</v>
      </c>
      <c r="B1767" s="357" t="s">
        <v>5132</v>
      </c>
      <c r="C1767" s="364">
        <v>6</v>
      </c>
    </row>
    <row r="1768" spans="1:3" ht="12">
      <c r="A1768" s="363" t="s">
        <v>4959</v>
      </c>
      <c r="B1768" s="357" t="s">
        <v>5133</v>
      </c>
      <c r="C1768" s="364">
        <v>6</v>
      </c>
    </row>
    <row r="1769" spans="1:3" ht="12">
      <c r="A1769" s="363" t="s">
        <v>5135</v>
      </c>
      <c r="B1769" s="357" t="s">
        <v>5134</v>
      </c>
      <c r="C1769" s="364">
        <v>7</v>
      </c>
    </row>
    <row r="1770" spans="1:3" ht="12">
      <c r="A1770" s="363" t="s">
        <v>5137</v>
      </c>
      <c r="B1770" s="357" t="s">
        <v>5136</v>
      </c>
      <c r="C1770" s="364">
        <v>7</v>
      </c>
    </row>
    <row r="1771" spans="1:3" ht="12">
      <c r="A1771" s="363" t="s">
        <v>4960</v>
      </c>
      <c r="B1771" s="357" t="s">
        <v>5138</v>
      </c>
      <c r="C1771" s="364">
        <v>7</v>
      </c>
    </row>
    <row r="1772" spans="1:3" ht="12">
      <c r="A1772" s="363" t="s">
        <v>5140</v>
      </c>
      <c r="B1772" s="357" t="s">
        <v>5139</v>
      </c>
      <c r="C1772" s="364">
        <v>6</v>
      </c>
    </row>
    <row r="1773" spans="1:3" ht="12">
      <c r="A1773" s="363" t="s">
        <v>4961</v>
      </c>
      <c r="B1773" s="357" t="s">
        <v>5141</v>
      </c>
      <c r="C1773" s="364">
        <v>6</v>
      </c>
    </row>
    <row r="1774" spans="1:3" ht="12">
      <c r="A1774" s="363" t="s">
        <v>5143</v>
      </c>
      <c r="B1774" s="357" t="s">
        <v>5142</v>
      </c>
      <c r="C1774" s="364">
        <v>8</v>
      </c>
    </row>
    <row r="1775" spans="1:3" ht="12">
      <c r="A1775" s="363" t="s">
        <v>5145</v>
      </c>
      <c r="B1775" s="357" t="s">
        <v>5144</v>
      </c>
      <c r="C1775" s="364">
        <v>3</v>
      </c>
    </row>
    <row r="1776" spans="1:3" ht="12">
      <c r="A1776" s="363" t="s">
        <v>4962</v>
      </c>
      <c r="B1776" s="357" t="s">
        <v>5146</v>
      </c>
      <c r="C1776" s="364">
        <v>3</v>
      </c>
    </row>
    <row r="1777" spans="1:3" ht="12">
      <c r="A1777" s="363" t="s">
        <v>4963</v>
      </c>
      <c r="B1777" s="357" t="s">
        <v>5147</v>
      </c>
      <c r="C1777" s="364">
        <v>6</v>
      </c>
    </row>
    <row r="1778" spans="1:3" ht="12">
      <c r="A1778" s="363" t="s">
        <v>5149</v>
      </c>
      <c r="B1778" s="357" t="s">
        <v>5148</v>
      </c>
      <c r="C1778" s="364">
        <v>6</v>
      </c>
    </row>
    <row r="1779" spans="1:3" ht="12">
      <c r="A1779" s="363" t="s">
        <v>5151</v>
      </c>
      <c r="B1779" s="357" t="s">
        <v>5150</v>
      </c>
      <c r="C1779" s="364">
        <v>8</v>
      </c>
    </row>
    <row r="1780" spans="1:3" ht="12">
      <c r="A1780" s="363" t="s">
        <v>5153</v>
      </c>
      <c r="B1780" s="357" t="s">
        <v>5152</v>
      </c>
      <c r="C1780" s="364">
        <v>3</v>
      </c>
    </row>
    <row r="1781" spans="1:3" ht="12">
      <c r="A1781" s="363" t="s">
        <v>5155</v>
      </c>
      <c r="B1781" s="357" t="s">
        <v>5154</v>
      </c>
      <c r="C1781" s="364">
        <v>7</v>
      </c>
    </row>
    <row r="1782" spans="1:3" ht="12">
      <c r="A1782" s="363" t="s">
        <v>4964</v>
      </c>
      <c r="B1782" s="357" t="s">
        <v>5156</v>
      </c>
      <c r="C1782" s="364">
        <v>6</v>
      </c>
    </row>
    <row r="1783" spans="1:3" ht="12">
      <c r="A1783" s="363" t="s">
        <v>5158</v>
      </c>
      <c r="B1783" s="357" t="s">
        <v>5157</v>
      </c>
      <c r="C1783" s="364">
        <v>13</v>
      </c>
    </row>
    <row r="1784" spans="1:3" ht="12">
      <c r="A1784" s="363" t="s">
        <v>5160</v>
      </c>
      <c r="B1784" s="357" t="s">
        <v>5159</v>
      </c>
      <c r="C1784" s="364">
        <v>13</v>
      </c>
    </row>
    <row r="1785" spans="1:3" ht="12">
      <c r="A1785" s="363" t="s">
        <v>4965</v>
      </c>
      <c r="B1785" s="357" t="s">
        <v>5161</v>
      </c>
      <c r="C1785" s="364">
        <v>3</v>
      </c>
    </row>
    <row r="1786" spans="1:3" ht="12">
      <c r="A1786" s="363" t="s">
        <v>5163</v>
      </c>
      <c r="B1786" s="357" t="s">
        <v>5162</v>
      </c>
      <c r="C1786" s="364">
        <v>4</v>
      </c>
    </row>
    <row r="1787" spans="1:3" ht="12">
      <c r="A1787" s="363" t="s">
        <v>5165</v>
      </c>
      <c r="B1787" s="357" t="s">
        <v>5164</v>
      </c>
      <c r="C1787" s="364">
        <v>7</v>
      </c>
    </row>
    <row r="1788" spans="1:3" ht="12">
      <c r="A1788" s="363" t="s">
        <v>5167</v>
      </c>
      <c r="B1788" s="357" t="s">
        <v>5166</v>
      </c>
      <c r="C1788" s="364">
        <v>13</v>
      </c>
    </row>
    <row r="1789" spans="1:3" ht="12">
      <c r="A1789" s="363" t="s">
        <v>4966</v>
      </c>
      <c r="B1789" s="357" t="s">
        <v>5168</v>
      </c>
      <c r="C1789" s="364">
        <v>13</v>
      </c>
    </row>
    <row r="1790" spans="1:3" ht="12">
      <c r="A1790" s="363" t="s">
        <v>5170</v>
      </c>
      <c r="B1790" s="357" t="s">
        <v>5169</v>
      </c>
      <c r="C1790" s="364">
        <v>6</v>
      </c>
    </row>
    <row r="1791" spans="1:3" ht="12">
      <c r="A1791" s="363" t="s">
        <v>5754</v>
      </c>
      <c r="B1791" s="357" t="s">
        <v>4967</v>
      </c>
      <c r="C1791" s="364">
        <v>7</v>
      </c>
    </row>
    <row r="1792" spans="1:3" ht="12">
      <c r="A1792" s="363" t="s">
        <v>5172</v>
      </c>
      <c r="B1792" s="357" t="s">
        <v>5171</v>
      </c>
      <c r="C1792" s="364">
        <v>6</v>
      </c>
    </row>
    <row r="1793" spans="1:3" ht="12">
      <c r="A1793" s="363" t="s">
        <v>5174</v>
      </c>
      <c r="B1793" s="357" t="s">
        <v>5173</v>
      </c>
      <c r="C1793" s="364">
        <v>13</v>
      </c>
    </row>
    <row r="1794" spans="1:3" ht="12">
      <c r="A1794" s="363" t="s">
        <v>1195</v>
      </c>
      <c r="B1794" s="357" t="s">
        <v>5176</v>
      </c>
      <c r="C1794" s="364">
        <v>13</v>
      </c>
    </row>
    <row r="1795" spans="1:3" ht="12">
      <c r="A1795" s="363" t="s">
        <v>1197</v>
      </c>
      <c r="B1795" s="357" t="s">
        <v>1196</v>
      </c>
      <c r="C1795" s="364">
        <v>13</v>
      </c>
    </row>
    <row r="1796" spans="1:3" ht="12">
      <c r="A1796" s="363" t="s">
        <v>1199</v>
      </c>
      <c r="B1796" s="357" t="s">
        <v>1198</v>
      </c>
      <c r="C1796" s="364">
        <v>7</v>
      </c>
    </row>
    <row r="1797" spans="1:3" ht="12">
      <c r="A1797" s="363" t="s">
        <v>1201</v>
      </c>
      <c r="B1797" s="357" t="s">
        <v>1200</v>
      </c>
      <c r="C1797" s="364">
        <v>7</v>
      </c>
    </row>
    <row r="1798" spans="1:3" ht="12">
      <c r="A1798" s="363" t="s">
        <v>4968</v>
      </c>
      <c r="B1798" s="357" t="s">
        <v>1202</v>
      </c>
      <c r="C1798" s="364">
        <v>13</v>
      </c>
    </row>
    <row r="1799" spans="1:3" ht="12">
      <c r="A1799" s="363" t="s">
        <v>1204</v>
      </c>
      <c r="B1799" s="357" t="s">
        <v>1203</v>
      </c>
      <c r="C1799" s="364">
        <v>7</v>
      </c>
    </row>
    <row r="1800" spans="1:3" ht="12">
      <c r="A1800" s="363" t="s">
        <v>1206</v>
      </c>
      <c r="B1800" s="357" t="s">
        <v>1205</v>
      </c>
      <c r="C1800" s="364">
        <v>6</v>
      </c>
    </row>
    <row r="1801" spans="1:3" ht="12">
      <c r="A1801" s="363" t="s">
        <v>4969</v>
      </c>
      <c r="B1801" s="357" t="s">
        <v>1207</v>
      </c>
      <c r="C1801" s="364">
        <v>7</v>
      </c>
    </row>
    <row r="1802" spans="1:3" ht="12">
      <c r="A1802" s="363" t="s">
        <v>1209</v>
      </c>
      <c r="B1802" s="357" t="s">
        <v>1208</v>
      </c>
      <c r="C1802" s="364">
        <v>13</v>
      </c>
    </row>
    <row r="1803" spans="1:3" ht="12">
      <c r="A1803" s="363" t="s">
        <v>1211</v>
      </c>
      <c r="B1803" s="357" t="s">
        <v>1210</v>
      </c>
      <c r="C1803" s="364">
        <v>13</v>
      </c>
    </row>
    <row r="1804" spans="1:3" ht="12">
      <c r="A1804" s="363" t="s">
        <v>1213</v>
      </c>
      <c r="B1804" s="357" t="s">
        <v>1212</v>
      </c>
      <c r="C1804" s="364">
        <v>6</v>
      </c>
    </row>
    <row r="1805" spans="1:3" ht="12">
      <c r="A1805" s="363" t="s">
        <v>1215</v>
      </c>
      <c r="B1805" s="357" t="s">
        <v>1214</v>
      </c>
      <c r="C1805" s="364">
        <v>6</v>
      </c>
    </row>
    <row r="1806" spans="1:3" ht="12">
      <c r="A1806" s="363" t="s">
        <v>1217</v>
      </c>
      <c r="B1806" s="357" t="s">
        <v>1216</v>
      </c>
      <c r="C1806" s="364">
        <v>13</v>
      </c>
    </row>
    <row r="1807" spans="1:3" ht="12">
      <c r="A1807" s="363" t="s">
        <v>1219</v>
      </c>
      <c r="B1807" s="357" t="s">
        <v>1218</v>
      </c>
      <c r="C1807" s="364">
        <v>6</v>
      </c>
    </row>
    <row r="1808" spans="1:3" ht="12">
      <c r="A1808" s="363" t="s">
        <v>1221</v>
      </c>
      <c r="B1808" s="357" t="s">
        <v>1220</v>
      </c>
      <c r="C1808" s="364">
        <v>6</v>
      </c>
    </row>
    <row r="1809" spans="1:3" ht="12">
      <c r="A1809" s="363" t="s">
        <v>5740</v>
      </c>
      <c r="B1809" s="357" t="s">
        <v>1222</v>
      </c>
      <c r="C1809" s="364">
        <v>7</v>
      </c>
    </row>
    <row r="1810" spans="1:3" ht="12">
      <c r="A1810" s="363" t="s">
        <v>5742</v>
      </c>
      <c r="B1810" s="357" t="s">
        <v>5741</v>
      </c>
      <c r="C1810" s="364">
        <v>13</v>
      </c>
    </row>
    <row r="1811" spans="1:3" ht="12">
      <c r="A1811" s="363" t="s">
        <v>5744</v>
      </c>
      <c r="B1811" s="357" t="s">
        <v>5743</v>
      </c>
      <c r="C1811" s="364">
        <v>6</v>
      </c>
    </row>
    <row r="1812" spans="1:3" ht="12">
      <c r="A1812" s="363" t="s">
        <v>5175</v>
      </c>
      <c r="B1812" s="357" t="s">
        <v>4970</v>
      </c>
      <c r="C1812" s="364">
        <v>13</v>
      </c>
    </row>
    <row r="1813" spans="1:3" ht="12">
      <c r="A1813" s="363" t="s">
        <v>5746</v>
      </c>
      <c r="B1813" s="357" t="s">
        <v>5745</v>
      </c>
      <c r="C1813" s="364">
        <v>6</v>
      </c>
    </row>
    <row r="1814" spans="1:3" ht="12">
      <c r="A1814" s="363" t="s">
        <v>5748</v>
      </c>
      <c r="B1814" s="357" t="s">
        <v>5747</v>
      </c>
      <c r="C1814" s="364">
        <v>13</v>
      </c>
    </row>
    <row r="1815" spans="1:3" ht="12">
      <c r="A1815" s="363" t="s">
        <v>5750</v>
      </c>
      <c r="B1815" s="357" t="s">
        <v>5749</v>
      </c>
      <c r="C1815" s="364">
        <v>5</v>
      </c>
    </row>
    <row r="1816" spans="1:3" ht="12">
      <c r="A1816" s="363" t="s">
        <v>2152</v>
      </c>
      <c r="B1816" s="357" t="s">
        <v>5751</v>
      </c>
      <c r="C1816" s="364">
        <v>13</v>
      </c>
    </row>
    <row r="1817" spans="1:3" ht="12">
      <c r="A1817" s="363" t="s">
        <v>5753</v>
      </c>
      <c r="B1817" s="357" t="s">
        <v>5752</v>
      </c>
      <c r="C1817" s="364">
        <v>7</v>
      </c>
    </row>
    <row r="1818" spans="1:3" ht="12">
      <c r="A1818" s="363" t="s">
        <v>1757</v>
      </c>
      <c r="B1818" s="357" t="s">
        <v>5755</v>
      </c>
      <c r="C1818" s="364">
        <v>13</v>
      </c>
    </row>
    <row r="1819" spans="1:3" ht="12">
      <c r="A1819" s="363" t="s">
        <v>1759</v>
      </c>
      <c r="B1819" s="357" t="s">
        <v>1758</v>
      </c>
      <c r="C1819" s="364">
        <v>7</v>
      </c>
    </row>
    <row r="1820" spans="1:3" ht="12">
      <c r="A1820" s="363" t="s">
        <v>1761</v>
      </c>
      <c r="B1820" s="357" t="s">
        <v>1760</v>
      </c>
      <c r="C1820" s="364">
        <v>13</v>
      </c>
    </row>
    <row r="1821" spans="1:3" ht="12">
      <c r="A1821" s="363" t="s">
        <v>2153</v>
      </c>
      <c r="B1821" s="357" t="s">
        <v>2154</v>
      </c>
      <c r="C1821" s="364">
        <v>6</v>
      </c>
    </row>
    <row r="1822" spans="1:3" ht="12">
      <c r="A1822" s="363" t="s">
        <v>2155</v>
      </c>
      <c r="B1822" s="357" t="s">
        <v>2156</v>
      </c>
      <c r="C1822" s="364">
        <v>5</v>
      </c>
    </row>
    <row r="1823" spans="1:3" ht="12">
      <c r="A1823" s="363" t="s">
        <v>2157</v>
      </c>
      <c r="B1823" s="357" t="s">
        <v>2158</v>
      </c>
      <c r="C1823" s="364">
        <v>13</v>
      </c>
    </row>
    <row r="1824" spans="1:3" ht="12">
      <c r="A1824" s="363" t="s">
        <v>2159</v>
      </c>
      <c r="B1824" s="357" t="s">
        <v>2160</v>
      </c>
      <c r="C1824" s="364">
        <v>13</v>
      </c>
    </row>
    <row r="1825" spans="1:3" ht="12">
      <c r="A1825" s="363" t="s">
        <v>2161</v>
      </c>
      <c r="B1825" s="357" t="s">
        <v>2162</v>
      </c>
      <c r="C1825" s="364">
        <v>7</v>
      </c>
    </row>
    <row r="1826" spans="1:3" ht="24">
      <c r="A1826" s="363" t="s">
        <v>2163</v>
      </c>
      <c r="B1826" s="357" t="s">
        <v>2164</v>
      </c>
      <c r="C1826" s="364">
        <v>13</v>
      </c>
    </row>
    <row r="1827" spans="1:3" ht="12">
      <c r="A1827" s="363" t="s">
        <v>2165</v>
      </c>
      <c r="B1827" s="357" t="s">
        <v>2166</v>
      </c>
      <c r="C1827" s="364">
        <v>6</v>
      </c>
    </row>
    <row r="1828" spans="1:3" ht="12">
      <c r="A1828" s="363" t="s">
        <v>2167</v>
      </c>
      <c r="B1828" s="357" t="s">
        <v>2168</v>
      </c>
      <c r="C1828" s="364">
        <v>12</v>
      </c>
    </row>
    <row r="1829" spans="1:3" ht="24">
      <c r="A1829" s="363" t="s">
        <v>2169</v>
      </c>
      <c r="B1829" s="357" t="s">
        <v>2170</v>
      </c>
      <c r="C1829" s="364">
        <v>6</v>
      </c>
    </row>
    <row r="1830" spans="1:3" ht="12">
      <c r="A1830" s="363" t="s">
        <v>4273</v>
      </c>
      <c r="B1830" s="357" t="s">
        <v>4866</v>
      </c>
      <c r="C1830" s="364"/>
    </row>
    <row r="1831" spans="1:3" ht="12">
      <c r="A1831" s="363" t="s">
        <v>1763</v>
      </c>
      <c r="B1831" s="357" t="s">
        <v>1762</v>
      </c>
      <c r="C1831" s="364">
        <v>1</v>
      </c>
    </row>
    <row r="1832" spans="1:3" ht="12">
      <c r="A1832" s="363" t="s">
        <v>1765</v>
      </c>
      <c r="B1832" s="357" t="s">
        <v>1764</v>
      </c>
      <c r="C1832" s="364">
        <v>2</v>
      </c>
    </row>
    <row r="1833" spans="1:3" ht="12">
      <c r="A1833" s="363" t="s">
        <v>1767</v>
      </c>
      <c r="B1833" s="357" t="s">
        <v>1766</v>
      </c>
      <c r="C1833" s="364">
        <v>2</v>
      </c>
    </row>
    <row r="1834" spans="1:3" ht="12">
      <c r="A1834" s="363" t="s">
        <v>2171</v>
      </c>
      <c r="B1834" s="357" t="s">
        <v>1768</v>
      </c>
      <c r="C1834" s="364">
        <v>10</v>
      </c>
    </row>
    <row r="1835" spans="1:3" ht="12">
      <c r="A1835" s="363" t="s">
        <v>1770</v>
      </c>
      <c r="B1835" s="357" t="s">
        <v>1769</v>
      </c>
      <c r="C1835" s="364">
        <v>3</v>
      </c>
    </row>
    <row r="1836" spans="1:3" ht="12">
      <c r="A1836" s="363" t="s">
        <v>1772</v>
      </c>
      <c r="B1836" s="357" t="s">
        <v>1771</v>
      </c>
      <c r="C1836" s="364">
        <v>3</v>
      </c>
    </row>
    <row r="1837" spans="1:3" ht="12">
      <c r="A1837" s="363" t="s">
        <v>1774</v>
      </c>
      <c r="B1837" s="357" t="s">
        <v>1773</v>
      </c>
      <c r="C1837" s="364">
        <v>3</v>
      </c>
    </row>
    <row r="1838" spans="1:3" ht="12">
      <c r="A1838" s="363" t="s">
        <v>1776</v>
      </c>
      <c r="B1838" s="357" t="s">
        <v>1775</v>
      </c>
      <c r="C1838" s="364">
        <v>3</v>
      </c>
    </row>
    <row r="1839" spans="1:3" ht="12">
      <c r="A1839" s="363" t="s">
        <v>1778</v>
      </c>
      <c r="B1839" s="357" t="s">
        <v>1777</v>
      </c>
      <c r="C1839" s="364">
        <v>3</v>
      </c>
    </row>
    <row r="1840" spans="1:3" ht="12">
      <c r="A1840" s="363" t="s">
        <v>1780</v>
      </c>
      <c r="B1840" s="357" t="s">
        <v>1779</v>
      </c>
      <c r="C1840" s="364">
        <v>3</v>
      </c>
    </row>
    <row r="1841" spans="1:3" ht="12">
      <c r="A1841" s="363" t="s">
        <v>1782</v>
      </c>
      <c r="B1841" s="357" t="s">
        <v>1781</v>
      </c>
      <c r="C1841" s="364">
        <v>3</v>
      </c>
    </row>
    <row r="1842" spans="1:3" ht="12">
      <c r="A1842" s="363" t="s">
        <v>1784</v>
      </c>
      <c r="B1842" s="357" t="s">
        <v>1783</v>
      </c>
      <c r="C1842" s="364">
        <v>3</v>
      </c>
    </row>
    <row r="1843" spans="1:3" ht="12">
      <c r="A1843" s="363" t="s">
        <v>1786</v>
      </c>
      <c r="B1843" s="357" t="s">
        <v>1785</v>
      </c>
      <c r="C1843" s="364">
        <v>3</v>
      </c>
    </row>
    <row r="1844" spans="1:3" ht="12">
      <c r="A1844" s="363" t="s">
        <v>1788</v>
      </c>
      <c r="B1844" s="357" t="s">
        <v>1787</v>
      </c>
      <c r="C1844" s="364">
        <v>3</v>
      </c>
    </row>
    <row r="1845" spans="1:3" ht="12">
      <c r="A1845" s="363" t="s">
        <v>1790</v>
      </c>
      <c r="B1845" s="357" t="s">
        <v>1789</v>
      </c>
      <c r="C1845" s="364">
        <v>3</v>
      </c>
    </row>
    <row r="1846" spans="1:3" ht="12">
      <c r="A1846" s="363" t="s">
        <v>1792</v>
      </c>
      <c r="B1846" s="357" t="s">
        <v>1791</v>
      </c>
      <c r="C1846" s="364">
        <v>3</v>
      </c>
    </row>
    <row r="1847" spans="1:3" ht="12">
      <c r="A1847" s="363" t="s">
        <v>1794</v>
      </c>
      <c r="B1847" s="357" t="s">
        <v>1793</v>
      </c>
      <c r="C1847" s="364">
        <v>3</v>
      </c>
    </row>
    <row r="1848" spans="1:3" ht="12">
      <c r="A1848" s="363" t="s">
        <v>1796</v>
      </c>
      <c r="B1848" s="357" t="s">
        <v>1795</v>
      </c>
      <c r="C1848" s="364">
        <v>3</v>
      </c>
    </row>
    <row r="1849" spans="1:3" ht="12">
      <c r="A1849" s="363" t="s">
        <v>1798</v>
      </c>
      <c r="B1849" s="357" t="s">
        <v>1797</v>
      </c>
      <c r="C1849" s="364">
        <v>3</v>
      </c>
    </row>
    <row r="1850" spans="1:3" ht="12">
      <c r="A1850" s="363" t="s">
        <v>1800</v>
      </c>
      <c r="B1850" s="357" t="s">
        <v>1799</v>
      </c>
      <c r="C1850" s="364">
        <v>3</v>
      </c>
    </row>
    <row r="1851" spans="1:3" ht="12">
      <c r="A1851" s="363" t="s">
        <v>1802</v>
      </c>
      <c r="B1851" s="357" t="s">
        <v>1801</v>
      </c>
      <c r="C1851" s="364">
        <v>3</v>
      </c>
    </row>
    <row r="1852" spans="1:3" ht="12">
      <c r="A1852" s="363" t="s">
        <v>1804</v>
      </c>
      <c r="B1852" s="357" t="s">
        <v>1803</v>
      </c>
      <c r="C1852" s="364">
        <v>3</v>
      </c>
    </row>
    <row r="1853" spans="1:3" ht="12">
      <c r="A1853" s="363" t="s">
        <v>1806</v>
      </c>
      <c r="B1853" s="357" t="s">
        <v>1805</v>
      </c>
      <c r="C1853" s="364">
        <v>3</v>
      </c>
    </row>
    <row r="1854" spans="1:3" ht="12">
      <c r="A1854" s="363" t="s">
        <v>1808</v>
      </c>
      <c r="B1854" s="357" t="s">
        <v>1807</v>
      </c>
      <c r="C1854" s="364">
        <v>3</v>
      </c>
    </row>
    <row r="1855" spans="1:3" ht="12">
      <c r="A1855" s="363" t="s">
        <v>1810</v>
      </c>
      <c r="B1855" s="357" t="s">
        <v>1809</v>
      </c>
      <c r="C1855" s="364">
        <v>3</v>
      </c>
    </row>
    <row r="1856" spans="1:3" ht="12">
      <c r="A1856" s="363" t="s">
        <v>1812</v>
      </c>
      <c r="B1856" s="357" t="s">
        <v>1811</v>
      </c>
      <c r="C1856" s="364">
        <v>5</v>
      </c>
    </row>
    <row r="1857" spans="1:3" ht="12">
      <c r="A1857" s="363" t="s">
        <v>1814</v>
      </c>
      <c r="B1857" s="357" t="s">
        <v>1813</v>
      </c>
      <c r="C1857" s="364">
        <v>3</v>
      </c>
    </row>
    <row r="1858" spans="1:3" ht="12">
      <c r="A1858" s="363" t="s">
        <v>1816</v>
      </c>
      <c r="B1858" s="357" t="s">
        <v>1815</v>
      </c>
      <c r="C1858" s="364">
        <v>3</v>
      </c>
    </row>
    <row r="1859" spans="1:3" ht="12">
      <c r="A1859" s="363" t="s">
        <v>1818</v>
      </c>
      <c r="B1859" s="357" t="s">
        <v>1817</v>
      </c>
      <c r="C1859" s="364">
        <v>3</v>
      </c>
    </row>
    <row r="1860" spans="1:3" ht="12">
      <c r="A1860" s="363" t="s">
        <v>1820</v>
      </c>
      <c r="B1860" s="357" t="s">
        <v>1819</v>
      </c>
      <c r="C1860" s="364">
        <v>3</v>
      </c>
    </row>
    <row r="1861" spans="1:3" ht="12">
      <c r="A1861" s="363" t="s">
        <v>1822</v>
      </c>
      <c r="B1861" s="357" t="s">
        <v>1821</v>
      </c>
      <c r="C1861" s="364">
        <v>3</v>
      </c>
    </row>
    <row r="1862" spans="1:3" ht="12">
      <c r="A1862" s="363" t="s">
        <v>1824</v>
      </c>
      <c r="B1862" s="357" t="s">
        <v>1823</v>
      </c>
      <c r="C1862" s="364">
        <v>4</v>
      </c>
    </row>
    <row r="1863" spans="1:3" ht="12">
      <c r="A1863" s="363" t="s">
        <v>1826</v>
      </c>
      <c r="B1863" s="357" t="s">
        <v>1825</v>
      </c>
      <c r="C1863" s="364">
        <v>4</v>
      </c>
    </row>
    <row r="1864" spans="1:3" ht="12">
      <c r="A1864" s="363" t="s">
        <v>1828</v>
      </c>
      <c r="B1864" s="357" t="s">
        <v>1827</v>
      </c>
      <c r="C1864" s="364">
        <v>4</v>
      </c>
    </row>
    <row r="1865" spans="1:3" ht="12">
      <c r="A1865" s="363" t="s">
        <v>1830</v>
      </c>
      <c r="B1865" s="357" t="s">
        <v>1829</v>
      </c>
      <c r="C1865" s="364">
        <v>4</v>
      </c>
    </row>
    <row r="1866" spans="1:3" ht="12">
      <c r="A1866" s="363" t="s">
        <v>1832</v>
      </c>
      <c r="B1866" s="357" t="s">
        <v>1831</v>
      </c>
      <c r="C1866" s="364">
        <v>4</v>
      </c>
    </row>
    <row r="1867" spans="1:3" ht="12">
      <c r="A1867" s="363" t="s">
        <v>2172</v>
      </c>
      <c r="B1867" s="357" t="s">
        <v>1833</v>
      </c>
      <c r="C1867" s="364">
        <v>4</v>
      </c>
    </row>
    <row r="1868" spans="1:3" ht="12">
      <c r="A1868" s="363" t="s">
        <v>1835</v>
      </c>
      <c r="B1868" s="357" t="s">
        <v>1834</v>
      </c>
      <c r="C1868" s="364">
        <v>4</v>
      </c>
    </row>
    <row r="1869" spans="1:3" ht="12">
      <c r="A1869" s="363" t="s">
        <v>1837</v>
      </c>
      <c r="B1869" s="357" t="s">
        <v>1836</v>
      </c>
      <c r="C1869" s="364">
        <v>4</v>
      </c>
    </row>
    <row r="1870" spans="1:3" ht="12">
      <c r="A1870" s="363" t="s">
        <v>1839</v>
      </c>
      <c r="B1870" s="357" t="s">
        <v>1838</v>
      </c>
      <c r="C1870" s="364">
        <v>3</v>
      </c>
    </row>
    <row r="1871" spans="1:3" ht="12">
      <c r="A1871" s="363" t="s">
        <v>1841</v>
      </c>
      <c r="B1871" s="357" t="s">
        <v>1840</v>
      </c>
      <c r="C1871" s="364">
        <v>3</v>
      </c>
    </row>
    <row r="1872" spans="1:3" ht="12">
      <c r="A1872" s="363" t="s">
        <v>1843</v>
      </c>
      <c r="B1872" s="357" t="s">
        <v>1842</v>
      </c>
      <c r="C1872" s="364">
        <v>3</v>
      </c>
    </row>
    <row r="1873" spans="1:3" ht="12">
      <c r="A1873" s="363" t="s">
        <v>2173</v>
      </c>
      <c r="B1873" s="357" t="s">
        <v>1844</v>
      </c>
      <c r="C1873" s="364">
        <v>4</v>
      </c>
    </row>
    <row r="1874" spans="1:3" ht="12">
      <c r="A1874" s="363" t="s">
        <v>2174</v>
      </c>
      <c r="B1874" s="357" t="s">
        <v>1845</v>
      </c>
      <c r="C1874" s="364">
        <v>4</v>
      </c>
    </row>
    <row r="1875" spans="1:3" ht="12">
      <c r="A1875" s="363" t="s">
        <v>1277</v>
      </c>
      <c r="B1875" s="357" t="s">
        <v>1276</v>
      </c>
      <c r="C1875" s="364">
        <v>3</v>
      </c>
    </row>
    <row r="1876" spans="1:3" ht="12">
      <c r="A1876" s="363" t="s">
        <v>1279</v>
      </c>
      <c r="B1876" s="357" t="s">
        <v>1278</v>
      </c>
      <c r="C1876" s="364">
        <v>3</v>
      </c>
    </row>
    <row r="1877" spans="1:3" ht="12">
      <c r="A1877" s="363" t="s">
        <v>1281</v>
      </c>
      <c r="B1877" s="357" t="s">
        <v>1280</v>
      </c>
      <c r="C1877" s="364">
        <v>3</v>
      </c>
    </row>
    <row r="1878" spans="1:3" ht="12">
      <c r="A1878" s="363" t="s">
        <v>1283</v>
      </c>
      <c r="B1878" s="357" t="s">
        <v>1282</v>
      </c>
      <c r="C1878" s="364">
        <v>3</v>
      </c>
    </row>
    <row r="1879" spans="1:3" ht="12">
      <c r="A1879" s="363" t="s">
        <v>1285</v>
      </c>
      <c r="B1879" s="357" t="s">
        <v>1284</v>
      </c>
      <c r="C1879" s="364">
        <v>4</v>
      </c>
    </row>
    <row r="1880" spans="1:3" ht="12">
      <c r="A1880" s="363" t="s">
        <v>1287</v>
      </c>
      <c r="B1880" s="357" t="s">
        <v>1286</v>
      </c>
      <c r="C1880" s="364">
        <v>7</v>
      </c>
    </row>
    <row r="1881" spans="1:3" ht="12">
      <c r="A1881" s="363" t="s">
        <v>5114</v>
      </c>
      <c r="B1881" s="357" t="s">
        <v>1288</v>
      </c>
      <c r="C1881" s="364">
        <v>4</v>
      </c>
    </row>
    <row r="1882" spans="1:3" ht="12">
      <c r="A1882" s="363" t="s">
        <v>1290</v>
      </c>
      <c r="B1882" s="357" t="s">
        <v>1289</v>
      </c>
      <c r="C1882" s="364">
        <v>7</v>
      </c>
    </row>
    <row r="1883" spans="1:3" ht="12">
      <c r="A1883" s="363" t="s">
        <v>1292</v>
      </c>
      <c r="B1883" s="357" t="s">
        <v>1291</v>
      </c>
      <c r="C1883" s="364">
        <v>9</v>
      </c>
    </row>
    <row r="1884" spans="1:3" ht="12">
      <c r="A1884" s="363" t="s">
        <v>1294</v>
      </c>
      <c r="B1884" s="357" t="s">
        <v>1293</v>
      </c>
      <c r="C1884" s="364">
        <v>6</v>
      </c>
    </row>
    <row r="1885" spans="1:3" ht="12">
      <c r="A1885" s="363" t="s">
        <v>1296</v>
      </c>
      <c r="B1885" s="357" t="s">
        <v>1295</v>
      </c>
      <c r="C1885" s="364">
        <v>6</v>
      </c>
    </row>
    <row r="1886" spans="1:3" ht="12">
      <c r="A1886" s="363" t="s">
        <v>1298</v>
      </c>
      <c r="B1886" s="357" t="s">
        <v>1297</v>
      </c>
      <c r="C1886" s="364">
        <v>6</v>
      </c>
    </row>
    <row r="1887" spans="1:3" ht="12">
      <c r="A1887" s="363" t="s">
        <v>2175</v>
      </c>
      <c r="B1887" s="357" t="s">
        <v>1299</v>
      </c>
      <c r="C1887" s="364">
        <v>5</v>
      </c>
    </row>
    <row r="1888" spans="1:3" ht="12">
      <c r="A1888" s="363" t="s">
        <v>1301</v>
      </c>
      <c r="B1888" s="357" t="s">
        <v>1300</v>
      </c>
      <c r="C1888" s="364">
        <v>6</v>
      </c>
    </row>
    <row r="1889" spans="1:3" ht="12">
      <c r="A1889" s="363" t="s">
        <v>1303</v>
      </c>
      <c r="B1889" s="357" t="s">
        <v>1302</v>
      </c>
      <c r="C1889" s="364">
        <v>3</v>
      </c>
    </row>
    <row r="1890" spans="1:3" ht="12">
      <c r="A1890" s="363" t="s">
        <v>2176</v>
      </c>
      <c r="B1890" s="357" t="s">
        <v>1304</v>
      </c>
      <c r="C1890" s="364">
        <v>6</v>
      </c>
    </row>
    <row r="1891" spans="1:3" ht="12">
      <c r="A1891" s="363" t="s">
        <v>1306</v>
      </c>
      <c r="B1891" s="357" t="s">
        <v>1305</v>
      </c>
      <c r="C1891" s="364">
        <v>3</v>
      </c>
    </row>
    <row r="1892" spans="1:3" ht="12">
      <c r="A1892" s="363" t="s">
        <v>1308</v>
      </c>
      <c r="B1892" s="357" t="s">
        <v>1307</v>
      </c>
      <c r="C1892" s="364">
        <v>3</v>
      </c>
    </row>
    <row r="1893" spans="1:3" ht="12">
      <c r="A1893" s="363" t="s">
        <v>1310</v>
      </c>
      <c r="B1893" s="357" t="s">
        <v>1309</v>
      </c>
      <c r="C1893" s="364">
        <v>3</v>
      </c>
    </row>
    <row r="1894" spans="1:3" ht="12">
      <c r="A1894" s="363" t="s">
        <v>2177</v>
      </c>
      <c r="B1894" s="357" t="s">
        <v>1311</v>
      </c>
      <c r="C1894" s="364">
        <v>6</v>
      </c>
    </row>
    <row r="1895" spans="1:3" ht="12">
      <c r="A1895" s="363" t="s">
        <v>1313</v>
      </c>
      <c r="B1895" s="357" t="s">
        <v>1312</v>
      </c>
      <c r="C1895" s="364">
        <v>3</v>
      </c>
    </row>
    <row r="1896" spans="1:3" ht="12">
      <c r="A1896" s="363" t="s">
        <v>1315</v>
      </c>
      <c r="B1896" s="357" t="s">
        <v>1314</v>
      </c>
      <c r="C1896" s="364">
        <v>13</v>
      </c>
    </row>
    <row r="1897" spans="1:3" ht="12">
      <c r="A1897" s="363" t="s">
        <v>5186</v>
      </c>
      <c r="B1897" s="357" t="s">
        <v>5185</v>
      </c>
      <c r="C1897" s="364">
        <v>6</v>
      </c>
    </row>
    <row r="1898" spans="1:3" ht="12">
      <c r="A1898" s="363" t="s">
        <v>5188</v>
      </c>
      <c r="B1898" s="357" t="s">
        <v>5187</v>
      </c>
      <c r="C1898" s="364">
        <v>6</v>
      </c>
    </row>
    <row r="1899" spans="1:3" ht="12">
      <c r="A1899" s="363" t="s">
        <v>5190</v>
      </c>
      <c r="B1899" s="357" t="s">
        <v>5189</v>
      </c>
      <c r="C1899" s="364">
        <v>6</v>
      </c>
    </row>
    <row r="1900" spans="1:3" ht="12">
      <c r="A1900" s="363" t="s">
        <v>2178</v>
      </c>
      <c r="B1900" s="357" t="s">
        <v>5191</v>
      </c>
      <c r="C1900" s="364">
        <v>6</v>
      </c>
    </row>
    <row r="1901" spans="1:3" ht="12">
      <c r="A1901" s="363" t="s">
        <v>5193</v>
      </c>
      <c r="B1901" s="357" t="s">
        <v>5192</v>
      </c>
      <c r="C1901" s="364">
        <v>6</v>
      </c>
    </row>
    <row r="1902" spans="1:3" ht="12">
      <c r="A1902" s="363" t="s">
        <v>5195</v>
      </c>
      <c r="B1902" s="357" t="s">
        <v>5194</v>
      </c>
      <c r="C1902" s="364">
        <v>6</v>
      </c>
    </row>
    <row r="1903" spans="1:3" ht="12">
      <c r="A1903" s="363" t="s">
        <v>5197</v>
      </c>
      <c r="B1903" s="357" t="s">
        <v>5196</v>
      </c>
      <c r="C1903" s="364">
        <v>8</v>
      </c>
    </row>
    <row r="1904" spans="1:3" ht="12">
      <c r="A1904" s="363" t="s">
        <v>5199</v>
      </c>
      <c r="B1904" s="357" t="s">
        <v>5198</v>
      </c>
      <c r="C1904" s="364">
        <v>6</v>
      </c>
    </row>
    <row r="1905" spans="1:3" ht="12">
      <c r="A1905" s="363" t="s">
        <v>5201</v>
      </c>
      <c r="B1905" s="357" t="s">
        <v>5200</v>
      </c>
      <c r="C1905" s="364">
        <v>11</v>
      </c>
    </row>
    <row r="1906" spans="1:3" ht="12">
      <c r="A1906" s="363" t="s">
        <v>5203</v>
      </c>
      <c r="B1906" s="357" t="s">
        <v>5202</v>
      </c>
      <c r="C1906" s="364">
        <v>7</v>
      </c>
    </row>
    <row r="1907" spans="1:3" ht="12">
      <c r="A1907" s="363" t="s">
        <v>5205</v>
      </c>
      <c r="B1907" s="357" t="s">
        <v>5204</v>
      </c>
      <c r="C1907" s="364">
        <v>13</v>
      </c>
    </row>
    <row r="1908" spans="1:3" ht="12">
      <c r="A1908" s="363" t="s">
        <v>5207</v>
      </c>
      <c r="B1908" s="357" t="s">
        <v>5206</v>
      </c>
      <c r="C1908" s="364">
        <v>6</v>
      </c>
    </row>
    <row r="1909" spans="1:3" ht="12">
      <c r="A1909" s="363" t="s">
        <v>5209</v>
      </c>
      <c r="B1909" s="357" t="s">
        <v>5208</v>
      </c>
      <c r="C1909" s="364">
        <v>6</v>
      </c>
    </row>
    <row r="1910" spans="1:3" ht="12">
      <c r="A1910" s="363" t="s">
        <v>5211</v>
      </c>
      <c r="B1910" s="357" t="s">
        <v>5210</v>
      </c>
      <c r="C1910" s="364">
        <v>13</v>
      </c>
    </row>
    <row r="1911" spans="1:3" ht="12">
      <c r="A1911" s="363" t="s">
        <v>5213</v>
      </c>
      <c r="B1911" s="357" t="s">
        <v>5212</v>
      </c>
      <c r="C1911" s="364">
        <v>5</v>
      </c>
    </row>
    <row r="1912" spans="1:3" ht="12">
      <c r="A1912" s="363" t="s">
        <v>5215</v>
      </c>
      <c r="B1912" s="357" t="s">
        <v>5214</v>
      </c>
      <c r="C1912" s="364">
        <v>8</v>
      </c>
    </row>
    <row r="1913" spans="1:3" ht="12">
      <c r="A1913" s="363" t="s">
        <v>2179</v>
      </c>
      <c r="B1913" s="357" t="s">
        <v>2180</v>
      </c>
      <c r="C1913" s="364">
        <v>13</v>
      </c>
    </row>
    <row r="1914" spans="1:3" ht="12">
      <c r="A1914" s="363" t="s">
        <v>5217</v>
      </c>
      <c r="B1914" s="357" t="s">
        <v>5216</v>
      </c>
      <c r="C1914" s="364">
        <v>4</v>
      </c>
    </row>
    <row r="1915" spans="1:3" ht="12">
      <c r="A1915" s="363" t="s">
        <v>2181</v>
      </c>
      <c r="B1915" s="357" t="s">
        <v>5218</v>
      </c>
      <c r="C1915" s="364">
        <v>8</v>
      </c>
    </row>
    <row r="1916" spans="1:3" ht="12">
      <c r="A1916" s="363" t="s">
        <v>5220</v>
      </c>
      <c r="B1916" s="357" t="s">
        <v>5219</v>
      </c>
      <c r="C1916" s="364">
        <v>13</v>
      </c>
    </row>
    <row r="1917" spans="1:3" ht="12">
      <c r="A1917" s="363" t="s">
        <v>5222</v>
      </c>
      <c r="B1917" s="357" t="s">
        <v>5221</v>
      </c>
      <c r="C1917" s="364">
        <v>7</v>
      </c>
    </row>
    <row r="1918" spans="1:3" ht="12">
      <c r="A1918" s="363" t="s">
        <v>2182</v>
      </c>
      <c r="B1918" s="357" t="s">
        <v>5223</v>
      </c>
      <c r="C1918" s="364">
        <v>7</v>
      </c>
    </row>
    <row r="1919" spans="1:3" ht="12">
      <c r="A1919" s="363" t="s">
        <v>5225</v>
      </c>
      <c r="B1919" s="357" t="s">
        <v>5224</v>
      </c>
      <c r="C1919" s="364">
        <v>6</v>
      </c>
    </row>
    <row r="1920" spans="1:3" ht="12">
      <c r="A1920" s="363" t="s">
        <v>5227</v>
      </c>
      <c r="B1920" s="357" t="s">
        <v>5226</v>
      </c>
      <c r="C1920" s="364">
        <v>6</v>
      </c>
    </row>
    <row r="1921" spans="1:3" ht="12">
      <c r="A1921" s="363" t="s">
        <v>2183</v>
      </c>
      <c r="B1921" s="357" t="s">
        <v>5228</v>
      </c>
      <c r="C1921" s="364">
        <v>6</v>
      </c>
    </row>
    <row r="1922" spans="1:3" ht="12">
      <c r="A1922" s="363" t="s">
        <v>5230</v>
      </c>
      <c r="B1922" s="357" t="s">
        <v>5229</v>
      </c>
      <c r="C1922" s="364">
        <v>7</v>
      </c>
    </row>
    <row r="1923" spans="1:3" ht="12">
      <c r="A1923" s="363" t="s">
        <v>5232</v>
      </c>
      <c r="B1923" s="357" t="s">
        <v>5231</v>
      </c>
      <c r="C1923" s="364">
        <v>6</v>
      </c>
    </row>
    <row r="1924" spans="1:3" ht="12">
      <c r="A1924" s="363" t="s">
        <v>5234</v>
      </c>
      <c r="B1924" s="357" t="s">
        <v>5233</v>
      </c>
      <c r="C1924" s="364">
        <v>6</v>
      </c>
    </row>
    <row r="1925" spans="1:3" ht="12">
      <c r="A1925" s="363" t="s">
        <v>5236</v>
      </c>
      <c r="B1925" s="357" t="s">
        <v>5235</v>
      </c>
      <c r="C1925" s="364">
        <v>13</v>
      </c>
    </row>
    <row r="1926" spans="1:3" ht="12">
      <c r="A1926" s="363" t="s">
        <v>5238</v>
      </c>
      <c r="B1926" s="357" t="s">
        <v>5237</v>
      </c>
      <c r="C1926" s="364">
        <v>6</v>
      </c>
    </row>
    <row r="1927" spans="1:3" ht="12">
      <c r="A1927" s="363" t="s">
        <v>2184</v>
      </c>
      <c r="B1927" s="357" t="s">
        <v>2185</v>
      </c>
      <c r="C1927" s="364">
        <v>6</v>
      </c>
    </row>
    <row r="1928" spans="1:3" ht="12">
      <c r="A1928" s="363" t="s">
        <v>2186</v>
      </c>
      <c r="B1928" s="357" t="s">
        <v>2187</v>
      </c>
      <c r="C1928" s="364">
        <v>6</v>
      </c>
    </row>
    <row r="1929" spans="1:3" ht="12">
      <c r="A1929" s="363" t="s">
        <v>2188</v>
      </c>
      <c r="B1929" s="357" t="s">
        <v>2189</v>
      </c>
      <c r="C1929" s="364">
        <v>13</v>
      </c>
    </row>
    <row r="1930" spans="1:3" ht="12">
      <c r="A1930" s="363" t="s">
        <v>2190</v>
      </c>
      <c r="B1930" s="357" t="s">
        <v>2191</v>
      </c>
      <c r="C1930" s="364">
        <v>13</v>
      </c>
    </row>
    <row r="1931" spans="1:3" ht="12">
      <c r="A1931" s="363" t="s">
        <v>2192</v>
      </c>
      <c r="B1931" s="357" t="s">
        <v>2193</v>
      </c>
      <c r="C1931" s="364">
        <v>6</v>
      </c>
    </row>
    <row r="1932" spans="1:3" ht="12">
      <c r="A1932" s="363" t="s">
        <v>2194</v>
      </c>
      <c r="B1932" s="357" t="s">
        <v>2195</v>
      </c>
      <c r="C1932" s="364">
        <v>12</v>
      </c>
    </row>
    <row r="1933" spans="1:3" ht="12">
      <c r="A1933" s="363" t="s">
        <v>2196</v>
      </c>
      <c r="B1933" s="357" t="s">
        <v>2197</v>
      </c>
      <c r="C1933" s="364">
        <v>3</v>
      </c>
    </row>
    <row r="1934" spans="1:3" ht="12">
      <c r="A1934" s="363" t="s">
        <v>2198</v>
      </c>
      <c r="B1934" s="357" t="s">
        <v>2199</v>
      </c>
      <c r="C1934" s="364">
        <v>7</v>
      </c>
    </row>
    <row r="1935" spans="1:3" ht="12">
      <c r="A1935" s="363" t="s">
        <v>4273</v>
      </c>
      <c r="B1935" s="357" t="s">
        <v>4866</v>
      </c>
      <c r="C1935" s="364"/>
    </row>
    <row r="1936" spans="1:3" ht="12">
      <c r="A1936" s="363" t="s">
        <v>5240</v>
      </c>
      <c r="B1936" s="357" t="s">
        <v>5239</v>
      </c>
      <c r="C1936" s="364">
        <v>1</v>
      </c>
    </row>
    <row r="1937" spans="1:3" ht="12">
      <c r="A1937" s="363" t="s">
        <v>5242</v>
      </c>
      <c r="B1937" s="357" t="s">
        <v>5241</v>
      </c>
      <c r="C1937" s="364">
        <v>1</v>
      </c>
    </row>
    <row r="1938" spans="1:3" ht="12">
      <c r="A1938" s="363" t="s">
        <v>5244</v>
      </c>
      <c r="B1938" s="357" t="s">
        <v>5243</v>
      </c>
      <c r="C1938" s="364">
        <v>2</v>
      </c>
    </row>
    <row r="1939" spans="1:3" ht="12">
      <c r="A1939" s="363" t="s">
        <v>5246</v>
      </c>
      <c r="B1939" s="357" t="s">
        <v>5245</v>
      </c>
      <c r="C1939" s="364">
        <v>3</v>
      </c>
    </row>
    <row r="1940" spans="1:3" ht="12">
      <c r="A1940" s="363" t="s">
        <v>5248</v>
      </c>
      <c r="B1940" s="357" t="s">
        <v>5247</v>
      </c>
      <c r="C1940" s="364">
        <v>3</v>
      </c>
    </row>
    <row r="1941" spans="1:3" ht="12">
      <c r="A1941" s="363" t="s">
        <v>5250</v>
      </c>
      <c r="B1941" s="357" t="s">
        <v>5249</v>
      </c>
      <c r="C1941" s="364">
        <v>3</v>
      </c>
    </row>
    <row r="1942" spans="1:3" ht="12">
      <c r="A1942" s="363" t="s">
        <v>5252</v>
      </c>
      <c r="B1942" s="357" t="s">
        <v>5251</v>
      </c>
      <c r="C1942" s="364">
        <v>4</v>
      </c>
    </row>
    <row r="1943" spans="1:3" ht="12">
      <c r="A1943" s="363" t="s">
        <v>5255</v>
      </c>
      <c r="B1943" s="357" t="s">
        <v>5254</v>
      </c>
      <c r="C1943" s="364">
        <v>4</v>
      </c>
    </row>
    <row r="1944" spans="1:3" ht="12">
      <c r="A1944" s="363" t="s">
        <v>5257</v>
      </c>
      <c r="B1944" s="357" t="s">
        <v>5256</v>
      </c>
      <c r="C1944" s="364">
        <v>3</v>
      </c>
    </row>
    <row r="1945" spans="1:3" ht="12">
      <c r="A1945" s="363" t="s">
        <v>5259</v>
      </c>
      <c r="B1945" s="357" t="s">
        <v>5258</v>
      </c>
      <c r="C1945" s="364">
        <v>3</v>
      </c>
    </row>
    <row r="1946" spans="1:3" ht="12">
      <c r="A1946" s="363" t="s">
        <v>5261</v>
      </c>
      <c r="B1946" s="357" t="s">
        <v>5260</v>
      </c>
      <c r="C1946" s="364">
        <v>4</v>
      </c>
    </row>
    <row r="1947" spans="1:3" ht="12">
      <c r="A1947" s="363" t="s">
        <v>5263</v>
      </c>
      <c r="B1947" s="357" t="s">
        <v>5262</v>
      </c>
      <c r="C1947" s="364">
        <v>3</v>
      </c>
    </row>
    <row r="1948" spans="1:3" ht="12">
      <c r="A1948" s="363" t="s">
        <v>5265</v>
      </c>
      <c r="B1948" s="357" t="s">
        <v>5264</v>
      </c>
      <c r="C1948" s="364">
        <v>4</v>
      </c>
    </row>
    <row r="1949" spans="1:3" ht="12">
      <c r="A1949" s="363" t="s">
        <v>5267</v>
      </c>
      <c r="B1949" s="357" t="s">
        <v>5266</v>
      </c>
      <c r="C1949" s="364">
        <v>4</v>
      </c>
    </row>
    <row r="1950" spans="1:3" ht="12">
      <c r="A1950" s="363" t="s">
        <v>5269</v>
      </c>
      <c r="B1950" s="357" t="s">
        <v>5268</v>
      </c>
      <c r="C1950" s="364">
        <v>10</v>
      </c>
    </row>
    <row r="1951" spans="1:3" ht="12">
      <c r="A1951" s="363" t="s">
        <v>5271</v>
      </c>
      <c r="B1951" s="357" t="s">
        <v>5270</v>
      </c>
      <c r="C1951" s="364">
        <v>7</v>
      </c>
    </row>
    <row r="1952" spans="1:3" ht="12">
      <c r="A1952" s="363" t="s">
        <v>5273</v>
      </c>
      <c r="B1952" s="357" t="s">
        <v>5272</v>
      </c>
      <c r="C1952" s="364">
        <v>4</v>
      </c>
    </row>
    <row r="1953" spans="1:3" ht="12">
      <c r="A1953" s="363" t="s">
        <v>2200</v>
      </c>
      <c r="B1953" s="357" t="s">
        <v>5274</v>
      </c>
      <c r="C1953" s="364">
        <v>5</v>
      </c>
    </row>
    <row r="1954" spans="1:3" ht="12">
      <c r="A1954" s="363" t="s">
        <v>1316</v>
      </c>
      <c r="B1954" s="357" t="s">
        <v>5275</v>
      </c>
      <c r="C1954" s="364">
        <v>7</v>
      </c>
    </row>
    <row r="1955" spans="1:3" ht="12">
      <c r="A1955" s="363" t="s">
        <v>5253</v>
      </c>
      <c r="B1955" s="357" t="s">
        <v>2201</v>
      </c>
      <c r="C1955" s="364">
        <v>3</v>
      </c>
    </row>
    <row r="1956" spans="1:3" ht="12">
      <c r="A1956" s="363" t="s">
        <v>1318</v>
      </c>
      <c r="B1956" s="357" t="s">
        <v>1317</v>
      </c>
      <c r="C1956" s="364">
        <v>11</v>
      </c>
    </row>
    <row r="1957" spans="1:3" ht="12">
      <c r="A1957" s="363" t="s">
        <v>1320</v>
      </c>
      <c r="B1957" s="357" t="s">
        <v>1319</v>
      </c>
      <c r="C1957" s="364">
        <v>1</v>
      </c>
    </row>
    <row r="1958" spans="1:3" ht="12">
      <c r="A1958" s="363" t="s">
        <v>1322</v>
      </c>
      <c r="B1958" s="357" t="s">
        <v>1321</v>
      </c>
      <c r="C1958" s="364">
        <v>3</v>
      </c>
    </row>
    <row r="1959" spans="1:3" ht="12">
      <c r="A1959" s="363" t="s">
        <v>1324</v>
      </c>
      <c r="B1959" s="357" t="s">
        <v>1323</v>
      </c>
      <c r="C1959" s="364">
        <v>13</v>
      </c>
    </row>
    <row r="1960" spans="1:3" ht="12">
      <c r="A1960" s="363" t="s">
        <v>1326</v>
      </c>
      <c r="B1960" s="357" t="s">
        <v>1325</v>
      </c>
      <c r="C1960" s="364">
        <v>4</v>
      </c>
    </row>
    <row r="1961" spans="1:3" ht="12">
      <c r="A1961" s="363" t="s">
        <v>5481</v>
      </c>
      <c r="B1961" s="357" t="s">
        <v>1327</v>
      </c>
      <c r="C1961" s="364">
        <v>5</v>
      </c>
    </row>
    <row r="1962" spans="1:3" ht="12">
      <c r="A1962" s="363" t="s">
        <v>5483</v>
      </c>
      <c r="B1962" s="357" t="s">
        <v>5482</v>
      </c>
      <c r="C1962" s="364">
        <v>6</v>
      </c>
    </row>
    <row r="1963" spans="1:3" ht="12">
      <c r="A1963" s="363" t="s">
        <v>5485</v>
      </c>
      <c r="B1963" s="357" t="s">
        <v>5484</v>
      </c>
      <c r="C1963" s="364">
        <v>5</v>
      </c>
    </row>
    <row r="1964" spans="1:3" ht="12">
      <c r="A1964" s="363" t="s">
        <v>5487</v>
      </c>
      <c r="B1964" s="357" t="s">
        <v>5486</v>
      </c>
      <c r="C1964" s="364">
        <v>8</v>
      </c>
    </row>
    <row r="1965" spans="1:3" ht="12">
      <c r="A1965" s="363" t="s">
        <v>5489</v>
      </c>
      <c r="B1965" s="357" t="s">
        <v>5488</v>
      </c>
      <c r="C1965" s="364">
        <v>8</v>
      </c>
    </row>
    <row r="1966" spans="1:3" ht="12">
      <c r="A1966" s="363" t="s">
        <v>2202</v>
      </c>
      <c r="B1966" s="357" t="s">
        <v>2203</v>
      </c>
      <c r="C1966" s="364">
        <v>8</v>
      </c>
    </row>
    <row r="1967" spans="1:3" ht="12">
      <c r="A1967" s="363" t="s">
        <v>2204</v>
      </c>
      <c r="B1967" s="357" t="s">
        <v>2205</v>
      </c>
      <c r="C1967" s="364">
        <v>13</v>
      </c>
    </row>
    <row r="1968" spans="1:3" ht="12">
      <c r="A1968" s="363" t="s">
        <v>2206</v>
      </c>
      <c r="B1968" s="357" t="s">
        <v>2207</v>
      </c>
      <c r="C1968" s="364">
        <v>8</v>
      </c>
    </row>
    <row r="1969" spans="1:3" ht="12">
      <c r="A1969" s="363" t="s">
        <v>2208</v>
      </c>
      <c r="B1969" s="357" t="s">
        <v>2209</v>
      </c>
      <c r="C1969" s="364">
        <v>8</v>
      </c>
    </row>
    <row r="1970" spans="1:3" ht="12">
      <c r="A1970" s="363" t="s">
        <v>2210</v>
      </c>
      <c r="B1970" s="357" t="s">
        <v>2211</v>
      </c>
      <c r="C1970" s="364">
        <v>12</v>
      </c>
    </row>
    <row r="1971" spans="1:3" ht="12">
      <c r="A1971" s="363" t="s">
        <v>2212</v>
      </c>
      <c r="B1971" s="357" t="s">
        <v>2213</v>
      </c>
      <c r="C1971" s="364">
        <v>13</v>
      </c>
    </row>
    <row r="1972" spans="1:3" ht="12">
      <c r="A1972" s="363" t="s">
        <v>4273</v>
      </c>
      <c r="B1972" s="357" t="s">
        <v>4866</v>
      </c>
      <c r="C1972" s="364"/>
    </row>
    <row r="1973" spans="1:3" ht="12">
      <c r="A1973" s="363" t="s">
        <v>5491</v>
      </c>
      <c r="B1973" s="357" t="s">
        <v>5490</v>
      </c>
      <c r="C1973" s="364">
        <v>1</v>
      </c>
    </row>
    <row r="1974" spans="1:3" ht="12">
      <c r="A1974" s="363" t="s">
        <v>5493</v>
      </c>
      <c r="B1974" s="357" t="s">
        <v>5492</v>
      </c>
      <c r="C1974" s="364">
        <v>2</v>
      </c>
    </row>
    <row r="1975" spans="1:3" ht="12">
      <c r="A1975" s="363" t="s">
        <v>5495</v>
      </c>
      <c r="B1975" s="357" t="s">
        <v>5494</v>
      </c>
      <c r="C1975" s="364">
        <v>3</v>
      </c>
    </row>
    <row r="1976" spans="1:3" ht="12">
      <c r="A1976" s="363" t="s">
        <v>1250</v>
      </c>
      <c r="B1976" s="357" t="s">
        <v>1249</v>
      </c>
      <c r="C1976" s="364">
        <v>3</v>
      </c>
    </row>
    <row r="1977" spans="1:3" ht="12">
      <c r="A1977" s="363" t="s">
        <v>2214</v>
      </c>
      <c r="B1977" s="357" t="s">
        <v>1251</v>
      </c>
      <c r="C1977" s="364">
        <v>3</v>
      </c>
    </row>
    <row r="1978" spans="1:3" ht="12">
      <c r="A1978" s="363" t="s">
        <v>1253</v>
      </c>
      <c r="B1978" s="357" t="s">
        <v>1252</v>
      </c>
      <c r="C1978" s="364">
        <v>3</v>
      </c>
    </row>
    <row r="1979" spans="1:3" ht="12">
      <c r="A1979" s="363" t="s">
        <v>1255</v>
      </c>
      <c r="B1979" s="357" t="s">
        <v>1254</v>
      </c>
      <c r="C1979" s="364">
        <v>3</v>
      </c>
    </row>
    <row r="1980" spans="1:3" ht="12">
      <c r="A1980" s="363" t="s">
        <v>1257</v>
      </c>
      <c r="B1980" s="357" t="s">
        <v>1256</v>
      </c>
      <c r="C1980" s="364">
        <v>3</v>
      </c>
    </row>
    <row r="1981" spans="1:3" ht="12">
      <c r="A1981" s="363" t="s">
        <v>3177</v>
      </c>
      <c r="B1981" s="357" t="s">
        <v>3988</v>
      </c>
      <c r="C1981" s="364">
        <v>3</v>
      </c>
    </row>
    <row r="1982" spans="1:3" ht="12">
      <c r="A1982" s="363" t="s">
        <v>3990</v>
      </c>
      <c r="B1982" s="357" t="s">
        <v>3989</v>
      </c>
      <c r="C1982" s="364">
        <v>3</v>
      </c>
    </row>
    <row r="1983" spans="1:3" ht="12">
      <c r="A1983" s="363" t="s">
        <v>3992</v>
      </c>
      <c r="B1983" s="357" t="s">
        <v>3991</v>
      </c>
      <c r="C1983" s="364">
        <v>3</v>
      </c>
    </row>
    <row r="1984" spans="1:3" ht="12">
      <c r="A1984" s="363" t="s">
        <v>3994</v>
      </c>
      <c r="B1984" s="357" t="s">
        <v>3993</v>
      </c>
      <c r="C1984" s="364">
        <v>4</v>
      </c>
    </row>
    <row r="1985" spans="1:3" ht="12">
      <c r="A1985" s="363" t="s">
        <v>3996</v>
      </c>
      <c r="B1985" s="357" t="s">
        <v>3995</v>
      </c>
      <c r="C1985" s="364">
        <v>3</v>
      </c>
    </row>
    <row r="1986" spans="1:3" ht="12">
      <c r="A1986" s="363" t="s">
        <v>3998</v>
      </c>
      <c r="B1986" s="357" t="s">
        <v>3997</v>
      </c>
      <c r="C1986" s="364">
        <v>10</v>
      </c>
    </row>
    <row r="1987" spans="1:3" ht="12">
      <c r="A1987" s="363" t="s">
        <v>4000</v>
      </c>
      <c r="B1987" s="357" t="s">
        <v>3999</v>
      </c>
      <c r="C1987" s="364">
        <v>4</v>
      </c>
    </row>
    <row r="1988" spans="1:3" ht="12">
      <c r="A1988" s="363" t="s">
        <v>4002</v>
      </c>
      <c r="B1988" s="357" t="s">
        <v>4001</v>
      </c>
      <c r="C1988" s="364">
        <v>3</v>
      </c>
    </row>
    <row r="1989" spans="1:3" ht="12">
      <c r="A1989" s="363" t="s">
        <v>4004</v>
      </c>
      <c r="B1989" s="357" t="s">
        <v>4003</v>
      </c>
      <c r="C1989" s="364">
        <v>4</v>
      </c>
    </row>
    <row r="1990" spans="1:3" ht="12">
      <c r="A1990" s="363" t="s">
        <v>2215</v>
      </c>
      <c r="B1990" s="357" t="s">
        <v>4005</v>
      </c>
      <c r="C1990" s="364">
        <v>4</v>
      </c>
    </row>
    <row r="1991" spans="1:3" ht="12">
      <c r="A1991" s="363" t="s">
        <v>4007</v>
      </c>
      <c r="B1991" s="357" t="s">
        <v>4006</v>
      </c>
      <c r="C1991" s="364">
        <v>4</v>
      </c>
    </row>
    <row r="1992" spans="1:3" ht="12">
      <c r="A1992" s="363" t="s">
        <v>4009</v>
      </c>
      <c r="B1992" s="357" t="s">
        <v>4008</v>
      </c>
      <c r="C1992" s="364">
        <v>4</v>
      </c>
    </row>
    <row r="1993" spans="1:3" ht="12">
      <c r="A1993" s="363" t="s">
        <v>2216</v>
      </c>
      <c r="B1993" s="357" t="s">
        <v>4010</v>
      </c>
      <c r="C1993" s="364">
        <v>11</v>
      </c>
    </row>
    <row r="1994" spans="1:3" ht="12">
      <c r="A1994" s="363" t="s">
        <v>4012</v>
      </c>
      <c r="B1994" s="357" t="s">
        <v>4011</v>
      </c>
      <c r="C1994" s="364">
        <v>5</v>
      </c>
    </row>
    <row r="1995" spans="1:3" ht="12">
      <c r="A1995" s="363" t="s">
        <v>4014</v>
      </c>
      <c r="B1995" s="357" t="s">
        <v>4013</v>
      </c>
      <c r="C1995" s="364">
        <v>3</v>
      </c>
    </row>
    <row r="1996" spans="1:3" ht="12">
      <c r="A1996" s="363" t="s">
        <v>4016</v>
      </c>
      <c r="B1996" s="357" t="s">
        <v>4015</v>
      </c>
      <c r="C1996" s="364">
        <v>3</v>
      </c>
    </row>
    <row r="1997" spans="1:3" ht="12">
      <c r="A1997" s="363" t="s">
        <v>4018</v>
      </c>
      <c r="B1997" s="357" t="s">
        <v>4017</v>
      </c>
      <c r="C1997" s="364">
        <v>9</v>
      </c>
    </row>
    <row r="1998" spans="1:3" ht="12">
      <c r="A1998" s="363" t="s">
        <v>4020</v>
      </c>
      <c r="B1998" s="357" t="s">
        <v>4019</v>
      </c>
      <c r="C1998" s="364">
        <v>13</v>
      </c>
    </row>
    <row r="1999" spans="1:3" ht="12">
      <c r="A1999" s="363" t="s">
        <v>4022</v>
      </c>
      <c r="B1999" s="357" t="s">
        <v>4021</v>
      </c>
      <c r="C1999" s="364">
        <v>5</v>
      </c>
    </row>
    <row r="2000" spans="1:3" ht="12">
      <c r="A2000" s="363" t="s">
        <v>67</v>
      </c>
      <c r="B2000" s="357" t="s">
        <v>4023</v>
      </c>
      <c r="C2000" s="364">
        <v>13</v>
      </c>
    </row>
    <row r="2001" spans="1:3" ht="12">
      <c r="A2001" s="363" t="s">
        <v>2217</v>
      </c>
      <c r="B2001" s="357" t="s">
        <v>68</v>
      </c>
      <c r="C2001" s="364">
        <v>7</v>
      </c>
    </row>
    <row r="2002" spans="1:3" ht="12">
      <c r="A2002" s="363" t="s">
        <v>70</v>
      </c>
      <c r="B2002" s="357" t="s">
        <v>69</v>
      </c>
      <c r="C2002" s="364">
        <v>8</v>
      </c>
    </row>
    <row r="2003" spans="1:3" ht="12">
      <c r="A2003" s="363" t="s">
        <v>72</v>
      </c>
      <c r="B2003" s="357" t="s">
        <v>71</v>
      </c>
      <c r="C2003" s="364">
        <v>13</v>
      </c>
    </row>
    <row r="2004" spans="1:3" ht="12">
      <c r="A2004" s="363" t="s">
        <v>74</v>
      </c>
      <c r="B2004" s="357" t="s">
        <v>73</v>
      </c>
      <c r="C2004" s="364">
        <v>4</v>
      </c>
    </row>
    <row r="2005" spans="1:3" ht="12">
      <c r="A2005" s="363" t="s">
        <v>2218</v>
      </c>
      <c r="B2005" s="357" t="s">
        <v>75</v>
      </c>
      <c r="C2005" s="364">
        <v>6</v>
      </c>
    </row>
    <row r="2006" spans="1:3" ht="12">
      <c r="A2006" s="363" t="s">
        <v>2219</v>
      </c>
      <c r="B2006" s="357" t="s">
        <v>76</v>
      </c>
      <c r="C2006" s="364">
        <v>6</v>
      </c>
    </row>
    <row r="2007" spans="1:3" ht="12">
      <c r="A2007" s="363" t="s">
        <v>2220</v>
      </c>
      <c r="B2007" s="357" t="s">
        <v>77</v>
      </c>
      <c r="C2007" s="364">
        <v>6</v>
      </c>
    </row>
    <row r="2008" spans="1:3" ht="12">
      <c r="A2008" s="363" t="s">
        <v>79</v>
      </c>
      <c r="B2008" s="357" t="s">
        <v>78</v>
      </c>
      <c r="C2008" s="364">
        <v>4</v>
      </c>
    </row>
    <row r="2009" spans="1:3" ht="12">
      <c r="A2009" s="363" t="s">
        <v>2221</v>
      </c>
      <c r="B2009" s="357" t="s">
        <v>2222</v>
      </c>
      <c r="C2009" s="364">
        <v>13</v>
      </c>
    </row>
    <row r="2010" spans="1:3" ht="12">
      <c r="A2010" s="363" t="s">
        <v>2223</v>
      </c>
      <c r="B2010" s="357" t="s">
        <v>2224</v>
      </c>
      <c r="C2010" s="364">
        <v>12</v>
      </c>
    </row>
    <row r="2011" spans="1:3" ht="12">
      <c r="A2011" s="363" t="s">
        <v>4273</v>
      </c>
      <c r="B2011" s="357" t="s">
        <v>4866</v>
      </c>
      <c r="C2011" s="364"/>
    </row>
    <row r="2012" spans="1:3" ht="12">
      <c r="A2012" s="363" t="s">
        <v>81</v>
      </c>
      <c r="B2012" s="357" t="s">
        <v>80</v>
      </c>
      <c r="C2012" s="364">
        <v>1</v>
      </c>
    </row>
    <row r="2013" spans="1:3" ht="12">
      <c r="A2013" s="363" t="s">
        <v>4379</v>
      </c>
      <c r="B2013" s="357" t="s">
        <v>4378</v>
      </c>
      <c r="C2013" s="364">
        <v>1</v>
      </c>
    </row>
    <row r="2014" spans="1:3" ht="12">
      <c r="A2014" s="363" t="s">
        <v>4381</v>
      </c>
      <c r="B2014" s="357" t="s">
        <v>4380</v>
      </c>
      <c r="C2014" s="364">
        <v>2</v>
      </c>
    </row>
    <row r="2015" spans="1:3" ht="12">
      <c r="A2015" s="363" t="s">
        <v>4383</v>
      </c>
      <c r="B2015" s="357" t="s">
        <v>4382</v>
      </c>
      <c r="C2015" s="364">
        <v>3</v>
      </c>
    </row>
    <row r="2016" spans="1:3" ht="12">
      <c r="A2016" s="363" t="s">
        <v>4385</v>
      </c>
      <c r="B2016" s="357" t="s">
        <v>4384</v>
      </c>
      <c r="C2016" s="364">
        <v>3</v>
      </c>
    </row>
    <row r="2017" spans="1:3" ht="12">
      <c r="A2017" s="363" t="s">
        <v>4387</v>
      </c>
      <c r="B2017" s="357" t="s">
        <v>4386</v>
      </c>
      <c r="C2017" s="364">
        <v>4</v>
      </c>
    </row>
    <row r="2018" spans="1:3" ht="12">
      <c r="A2018" s="363" t="s">
        <v>4389</v>
      </c>
      <c r="B2018" s="357" t="s">
        <v>4388</v>
      </c>
      <c r="C2018" s="364">
        <v>4</v>
      </c>
    </row>
    <row r="2019" spans="1:3" ht="12">
      <c r="A2019" s="363" t="s">
        <v>4391</v>
      </c>
      <c r="B2019" s="357" t="s">
        <v>4390</v>
      </c>
      <c r="C2019" s="364">
        <v>4</v>
      </c>
    </row>
    <row r="2020" spans="1:3" ht="12">
      <c r="A2020" s="363" t="s">
        <v>3831</v>
      </c>
      <c r="B2020" s="357" t="s">
        <v>3830</v>
      </c>
      <c r="C2020" s="364">
        <v>4</v>
      </c>
    </row>
    <row r="2021" spans="1:3" ht="12">
      <c r="A2021" s="363" t="s">
        <v>3833</v>
      </c>
      <c r="B2021" s="357" t="s">
        <v>3832</v>
      </c>
      <c r="C2021" s="364">
        <v>4</v>
      </c>
    </row>
    <row r="2022" spans="1:3" ht="12">
      <c r="A2022" s="363" t="s">
        <v>3835</v>
      </c>
      <c r="B2022" s="357" t="s">
        <v>3834</v>
      </c>
      <c r="C2022" s="364">
        <v>3</v>
      </c>
    </row>
    <row r="2023" spans="1:3" ht="12">
      <c r="A2023" s="363" t="s">
        <v>3837</v>
      </c>
      <c r="B2023" s="357" t="s">
        <v>3836</v>
      </c>
      <c r="C2023" s="364">
        <v>4</v>
      </c>
    </row>
    <row r="2024" spans="1:3" ht="12">
      <c r="A2024" s="363" t="s">
        <v>2225</v>
      </c>
      <c r="B2024" s="357" t="s">
        <v>3838</v>
      </c>
      <c r="C2024" s="364">
        <v>4</v>
      </c>
    </row>
    <row r="2025" spans="1:3" ht="12">
      <c r="A2025" s="363" t="s">
        <v>3840</v>
      </c>
      <c r="B2025" s="357" t="s">
        <v>3839</v>
      </c>
      <c r="C2025" s="364">
        <v>4</v>
      </c>
    </row>
    <row r="2026" spans="1:3" ht="12">
      <c r="A2026" s="363" t="s">
        <v>3964</v>
      </c>
      <c r="B2026" s="357" t="s">
        <v>3841</v>
      </c>
      <c r="C2026" s="364">
        <v>10</v>
      </c>
    </row>
    <row r="2027" spans="1:3" ht="12">
      <c r="A2027" s="363" t="s">
        <v>2226</v>
      </c>
      <c r="B2027" s="357" t="s">
        <v>3965</v>
      </c>
      <c r="C2027" s="364">
        <v>4</v>
      </c>
    </row>
    <row r="2028" spans="1:3" ht="12">
      <c r="A2028" s="363" t="s">
        <v>3967</v>
      </c>
      <c r="B2028" s="357" t="s">
        <v>3966</v>
      </c>
      <c r="C2028" s="364">
        <v>4</v>
      </c>
    </row>
    <row r="2029" spans="1:3" ht="12">
      <c r="A2029" s="363" t="s">
        <v>3969</v>
      </c>
      <c r="B2029" s="357" t="s">
        <v>3968</v>
      </c>
      <c r="C2029" s="364">
        <v>4</v>
      </c>
    </row>
    <row r="2030" spans="1:3" ht="12">
      <c r="A2030" s="363" t="s">
        <v>2227</v>
      </c>
      <c r="B2030" s="357" t="s">
        <v>3970</v>
      </c>
      <c r="C2030" s="364">
        <v>4</v>
      </c>
    </row>
    <row r="2031" spans="1:3" ht="12">
      <c r="A2031" s="363" t="s">
        <v>3972</v>
      </c>
      <c r="B2031" s="357" t="s">
        <v>3971</v>
      </c>
      <c r="C2031" s="364">
        <v>4</v>
      </c>
    </row>
    <row r="2032" spans="1:3" ht="12">
      <c r="A2032" s="363" t="s">
        <v>2228</v>
      </c>
      <c r="B2032" s="357" t="s">
        <v>3973</v>
      </c>
      <c r="C2032" s="364">
        <v>9</v>
      </c>
    </row>
    <row r="2033" spans="1:3" ht="12">
      <c r="A2033" s="363" t="s">
        <v>3975</v>
      </c>
      <c r="B2033" s="357" t="s">
        <v>3974</v>
      </c>
      <c r="C2033" s="364">
        <v>4</v>
      </c>
    </row>
    <row r="2034" spans="1:3" ht="12">
      <c r="A2034" s="363" t="s">
        <v>3977</v>
      </c>
      <c r="B2034" s="357" t="s">
        <v>3976</v>
      </c>
      <c r="C2034" s="364">
        <v>4</v>
      </c>
    </row>
    <row r="2035" spans="1:3" ht="12">
      <c r="A2035" s="363" t="s">
        <v>3979</v>
      </c>
      <c r="B2035" s="357" t="s">
        <v>3978</v>
      </c>
      <c r="C2035" s="364">
        <v>4</v>
      </c>
    </row>
    <row r="2036" spans="1:3" ht="12">
      <c r="A2036" s="363" t="s">
        <v>3981</v>
      </c>
      <c r="B2036" s="357" t="s">
        <v>3980</v>
      </c>
      <c r="C2036" s="364">
        <v>13</v>
      </c>
    </row>
    <row r="2037" spans="1:3" ht="12">
      <c r="A2037" s="363" t="s">
        <v>3983</v>
      </c>
      <c r="B2037" s="357" t="s">
        <v>3982</v>
      </c>
      <c r="C2037" s="364">
        <v>8</v>
      </c>
    </row>
    <row r="2038" spans="1:3" ht="12">
      <c r="A2038" s="363" t="s">
        <v>3985</v>
      </c>
      <c r="B2038" s="357" t="s">
        <v>3984</v>
      </c>
      <c r="C2038" s="364">
        <v>8</v>
      </c>
    </row>
    <row r="2039" spans="1:3" ht="12">
      <c r="A2039" s="363" t="s">
        <v>3987</v>
      </c>
      <c r="B2039" s="357" t="s">
        <v>3986</v>
      </c>
      <c r="C2039" s="364">
        <v>8</v>
      </c>
    </row>
    <row r="2040" spans="1:3" ht="12">
      <c r="A2040" s="363" t="s">
        <v>3109</v>
      </c>
      <c r="B2040" s="357" t="s">
        <v>3108</v>
      </c>
      <c r="C2040" s="364">
        <v>5</v>
      </c>
    </row>
    <row r="2041" spans="1:3" ht="12">
      <c r="A2041" s="363" t="s">
        <v>3111</v>
      </c>
      <c r="B2041" s="357" t="s">
        <v>3110</v>
      </c>
      <c r="C2041" s="364">
        <v>11</v>
      </c>
    </row>
    <row r="2042" spans="1:3" ht="12">
      <c r="A2042" s="363" t="s">
        <v>3259</v>
      </c>
      <c r="B2042" s="357" t="s">
        <v>3112</v>
      </c>
      <c r="C2042" s="364">
        <v>7</v>
      </c>
    </row>
    <row r="2043" spans="1:3" ht="12">
      <c r="A2043" s="363" t="s">
        <v>3261</v>
      </c>
      <c r="B2043" s="357" t="s">
        <v>3260</v>
      </c>
      <c r="C2043" s="364">
        <v>7</v>
      </c>
    </row>
    <row r="2044" spans="1:3" ht="12">
      <c r="A2044" s="363" t="s">
        <v>3263</v>
      </c>
      <c r="B2044" s="357" t="s">
        <v>3262</v>
      </c>
      <c r="C2044" s="364">
        <v>8</v>
      </c>
    </row>
    <row r="2045" spans="1:3" ht="12">
      <c r="A2045" s="363" t="s">
        <v>3265</v>
      </c>
      <c r="B2045" s="357" t="s">
        <v>3264</v>
      </c>
      <c r="C2045" s="364">
        <v>7</v>
      </c>
    </row>
    <row r="2046" spans="1:3" ht="12">
      <c r="A2046" s="363" t="s">
        <v>3267</v>
      </c>
      <c r="B2046" s="357" t="s">
        <v>3266</v>
      </c>
      <c r="C2046" s="364">
        <v>13</v>
      </c>
    </row>
    <row r="2047" spans="1:3" ht="12">
      <c r="A2047" s="363" t="s">
        <v>3269</v>
      </c>
      <c r="B2047" s="357" t="s">
        <v>3268</v>
      </c>
      <c r="C2047" s="364">
        <v>8</v>
      </c>
    </row>
    <row r="2048" spans="1:3" ht="12">
      <c r="A2048" s="363" t="s">
        <v>2229</v>
      </c>
      <c r="B2048" s="357" t="s">
        <v>3270</v>
      </c>
      <c r="C2048" s="364">
        <v>8</v>
      </c>
    </row>
    <row r="2049" spans="1:3" ht="12">
      <c r="A2049" s="363" t="s">
        <v>3272</v>
      </c>
      <c r="B2049" s="357" t="s">
        <v>3271</v>
      </c>
      <c r="C2049" s="364">
        <v>8</v>
      </c>
    </row>
    <row r="2050" spans="1:3" ht="12">
      <c r="A2050" s="363" t="s">
        <v>3274</v>
      </c>
      <c r="B2050" s="357" t="s">
        <v>3273</v>
      </c>
      <c r="C2050" s="364">
        <v>8</v>
      </c>
    </row>
    <row r="2051" spans="1:3" ht="12">
      <c r="A2051" s="363" t="s">
        <v>3276</v>
      </c>
      <c r="B2051" s="357" t="s">
        <v>3275</v>
      </c>
      <c r="C2051" s="364">
        <v>13</v>
      </c>
    </row>
    <row r="2052" spans="1:3" ht="12">
      <c r="A2052" s="363" t="s">
        <v>3278</v>
      </c>
      <c r="B2052" s="357" t="s">
        <v>3277</v>
      </c>
      <c r="C2052" s="364">
        <v>7</v>
      </c>
    </row>
    <row r="2053" spans="1:3" ht="12">
      <c r="A2053" s="363" t="s">
        <v>3280</v>
      </c>
      <c r="B2053" s="357" t="s">
        <v>3279</v>
      </c>
      <c r="C2053" s="364">
        <v>10</v>
      </c>
    </row>
    <row r="2054" spans="1:3" ht="12">
      <c r="A2054" s="363" t="s">
        <v>2230</v>
      </c>
      <c r="B2054" s="357" t="s">
        <v>2231</v>
      </c>
      <c r="C2054" s="364">
        <v>7</v>
      </c>
    </row>
    <row r="2055" spans="1:3" ht="12">
      <c r="A2055" s="363" t="s">
        <v>2232</v>
      </c>
      <c r="B2055" s="357" t="s">
        <v>2233</v>
      </c>
      <c r="C2055" s="364">
        <v>5</v>
      </c>
    </row>
    <row r="2056" spans="1:3" ht="12">
      <c r="A2056" s="363" t="s">
        <v>2234</v>
      </c>
      <c r="B2056" s="357" t="s">
        <v>2235</v>
      </c>
      <c r="C2056" s="364">
        <v>7</v>
      </c>
    </row>
    <row r="2057" spans="1:3" ht="12">
      <c r="A2057" s="363" t="s">
        <v>2236</v>
      </c>
      <c r="B2057" s="357" t="s">
        <v>2237</v>
      </c>
      <c r="C2057" s="364">
        <v>12</v>
      </c>
    </row>
    <row r="2058" spans="1:3" ht="12">
      <c r="A2058" s="363" t="s">
        <v>4273</v>
      </c>
      <c r="B2058" s="357" t="s">
        <v>4866</v>
      </c>
      <c r="C2058" s="364"/>
    </row>
    <row r="2059" spans="1:3" ht="12">
      <c r="A2059" s="363" t="s">
        <v>2238</v>
      </c>
      <c r="B2059" s="357" t="s">
        <v>3281</v>
      </c>
      <c r="C2059" s="364">
        <v>1</v>
      </c>
    </row>
    <row r="2060" spans="1:3" ht="12">
      <c r="A2060" s="363" t="s">
        <v>3283</v>
      </c>
      <c r="B2060" s="357" t="s">
        <v>3282</v>
      </c>
      <c r="C2060" s="364">
        <v>2</v>
      </c>
    </row>
    <row r="2061" spans="1:3" ht="12">
      <c r="A2061" s="363" t="s">
        <v>3285</v>
      </c>
      <c r="B2061" s="357" t="s">
        <v>3284</v>
      </c>
      <c r="C2061" s="364">
        <v>3</v>
      </c>
    </row>
    <row r="2062" spans="1:3" ht="12">
      <c r="A2062" s="363" t="s">
        <v>3287</v>
      </c>
      <c r="B2062" s="357" t="s">
        <v>3286</v>
      </c>
      <c r="C2062" s="364">
        <v>3</v>
      </c>
    </row>
    <row r="2063" spans="1:3" ht="12">
      <c r="A2063" s="363" t="s">
        <v>3289</v>
      </c>
      <c r="B2063" s="357" t="s">
        <v>3288</v>
      </c>
      <c r="C2063" s="364">
        <v>3</v>
      </c>
    </row>
    <row r="2064" spans="1:3" ht="12">
      <c r="A2064" s="363" t="s">
        <v>3291</v>
      </c>
      <c r="B2064" s="357" t="s">
        <v>3290</v>
      </c>
      <c r="C2064" s="364">
        <v>3</v>
      </c>
    </row>
    <row r="2065" spans="1:3" ht="12">
      <c r="A2065" s="363" t="s">
        <v>3293</v>
      </c>
      <c r="B2065" s="357" t="s">
        <v>3292</v>
      </c>
      <c r="C2065" s="364">
        <v>3</v>
      </c>
    </row>
    <row r="2066" spans="1:3" ht="12">
      <c r="A2066" s="363" t="s">
        <v>3295</v>
      </c>
      <c r="B2066" s="357" t="s">
        <v>3294</v>
      </c>
      <c r="C2066" s="364">
        <v>3</v>
      </c>
    </row>
    <row r="2067" spans="1:3" ht="12">
      <c r="A2067" s="363" t="s">
        <v>3297</v>
      </c>
      <c r="B2067" s="357" t="s">
        <v>3296</v>
      </c>
      <c r="C2067" s="364">
        <v>4</v>
      </c>
    </row>
    <row r="2068" spans="1:3" ht="12">
      <c r="A2068" s="363" t="s">
        <v>3299</v>
      </c>
      <c r="B2068" s="357" t="s">
        <v>3298</v>
      </c>
      <c r="C2068" s="364">
        <v>4</v>
      </c>
    </row>
    <row r="2069" spans="1:3" ht="12">
      <c r="A2069" s="363" t="s">
        <v>3301</v>
      </c>
      <c r="B2069" s="357" t="s">
        <v>3300</v>
      </c>
      <c r="C2069" s="364">
        <v>4</v>
      </c>
    </row>
    <row r="2070" spans="1:3" ht="12">
      <c r="A2070" s="363" t="s">
        <v>3303</v>
      </c>
      <c r="B2070" s="357" t="s">
        <v>3302</v>
      </c>
      <c r="C2070" s="364">
        <v>4</v>
      </c>
    </row>
    <row r="2071" spans="1:3" ht="12">
      <c r="A2071" s="363" t="s">
        <v>3305</v>
      </c>
      <c r="B2071" s="357" t="s">
        <v>3304</v>
      </c>
      <c r="C2071" s="364">
        <v>4</v>
      </c>
    </row>
    <row r="2072" spans="1:3" ht="12">
      <c r="A2072" s="363" t="s">
        <v>3307</v>
      </c>
      <c r="B2072" s="357" t="s">
        <v>3306</v>
      </c>
      <c r="C2072" s="364">
        <v>4</v>
      </c>
    </row>
    <row r="2073" spans="1:3" ht="12">
      <c r="A2073" s="363" t="s">
        <v>3309</v>
      </c>
      <c r="B2073" s="357" t="s">
        <v>3308</v>
      </c>
      <c r="C2073" s="364">
        <v>4</v>
      </c>
    </row>
    <row r="2074" spans="1:3" ht="12">
      <c r="A2074" s="363" t="s">
        <v>3311</v>
      </c>
      <c r="B2074" s="357" t="s">
        <v>3310</v>
      </c>
      <c r="C2074" s="364">
        <v>4</v>
      </c>
    </row>
    <row r="2075" spans="1:3" ht="12">
      <c r="A2075" s="363" t="s">
        <v>3313</v>
      </c>
      <c r="B2075" s="357" t="s">
        <v>3312</v>
      </c>
      <c r="C2075" s="364">
        <v>3</v>
      </c>
    </row>
    <row r="2076" spans="1:3" ht="12">
      <c r="A2076" s="363" t="s">
        <v>3315</v>
      </c>
      <c r="B2076" s="357" t="s">
        <v>3314</v>
      </c>
      <c r="C2076" s="364">
        <v>4</v>
      </c>
    </row>
    <row r="2077" spans="1:3" ht="12">
      <c r="A2077" s="363" t="s">
        <v>3317</v>
      </c>
      <c r="B2077" s="357" t="s">
        <v>3316</v>
      </c>
      <c r="C2077" s="364">
        <v>4</v>
      </c>
    </row>
    <row r="2078" spans="1:3" ht="12">
      <c r="A2078" s="363" t="s">
        <v>3319</v>
      </c>
      <c r="B2078" s="357" t="s">
        <v>3318</v>
      </c>
      <c r="C2078" s="364">
        <v>5</v>
      </c>
    </row>
    <row r="2079" spans="1:3" ht="12">
      <c r="A2079" s="363" t="s">
        <v>3321</v>
      </c>
      <c r="B2079" s="357" t="s">
        <v>3320</v>
      </c>
      <c r="C2079" s="364">
        <v>10</v>
      </c>
    </row>
    <row r="2080" spans="1:3" ht="12">
      <c r="A2080" s="363" t="s">
        <v>3323</v>
      </c>
      <c r="B2080" s="357" t="s">
        <v>3322</v>
      </c>
      <c r="C2080" s="364">
        <v>4</v>
      </c>
    </row>
    <row r="2081" spans="1:3" ht="12">
      <c r="A2081" s="363" t="s">
        <v>3325</v>
      </c>
      <c r="B2081" s="357" t="s">
        <v>3324</v>
      </c>
      <c r="C2081" s="364">
        <v>4</v>
      </c>
    </row>
    <row r="2082" spans="1:3" ht="12">
      <c r="A2082" s="363" t="s">
        <v>2239</v>
      </c>
      <c r="B2082" s="357" t="s">
        <v>3326</v>
      </c>
      <c r="C2082" s="364">
        <v>4</v>
      </c>
    </row>
    <row r="2083" spans="1:3" ht="12">
      <c r="A2083" s="363" t="s">
        <v>3328</v>
      </c>
      <c r="B2083" s="357" t="s">
        <v>3327</v>
      </c>
      <c r="C2083" s="364">
        <v>7</v>
      </c>
    </row>
    <row r="2084" spans="1:3" ht="12">
      <c r="A2084" s="363" t="s">
        <v>3330</v>
      </c>
      <c r="B2084" s="357" t="s">
        <v>3329</v>
      </c>
      <c r="C2084" s="364">
        <v>7</v>
      </c>
    </row>
    <row r="2085" spans="1:3" ht="12">
      <c r="A2085" s="363" t="s">
        <v>3332</v>
      </c>
      <c r="B2085" s="357" t="s">
        <v>3331</v>
      </c>
      <c r="C2085" s="364">
        <v>4</v>
      </c>
    </row>
    <row r="2086" spans="1:3" ht="12">
      <c r="A2086" s="363" t="s">
        <v>2240</v>
      </c>
      <c r="B2086" s="357" t="s">
        <v>3333</v>
      </c>
      <c r="C2086" s="364">
        <v>11</v>
      </c>
    </row>
    <row r="2087" spans="1:3" ht="12">
      <c r="A2087" s="363" t="s">
        <v>3335</v>
      </c>
      <c r="B2087" s="357" t="s">
        <v>3334</v>
      </c>
      <c r="C2087" s="364">
        <v>13</v>
      </c>
    </row>
    <row r="2088" spans="1:3" ht="12">
      <c r="A2088" s="363" t="s">
        <v>3337</v>
      </c>
      <c r="B2088" s="357" t="s">
        <v>3336</v>
      </c>
      <c r="C2088" s="364">
        <v>9</v>
      </c>
    </row>
    <row r="2089" spans="1:3" ht="12">
      <c r="A2089" s="363" t="s">
        <v>3339</v>
      </c>
      <c r="B2089" s="357" t="s">
        <v>3338</v>
      </c>
      <c r="C2089" s="364">
        <v>13</v>
      </c>
    </row>
    <row r="2090" spans="1:3" ht="12">
      <c r="A2090" s="363" t="s">
        <v>3341</v>
      </c>
      <c r="B2090" s="357" t="s">
        <v>3340</v>
      </c>
      <c r="C2090" s="364">
        <v>6</v>
      </c>
    </row>
    <row r="2091" spans="1:3" ht="12">
      <c r="A2091" s="363" t="s">
        <v>2241</v>
      </c>
      <c r="B2091" s="357" t="s">
        <v>2242</v>
      </c>
      <c r="C2091" s="364">
        <v>13</v>
      </c>
    </row>
    <row r="2092" spans="1:3" ht="12">
      <c r="A2092" s="363" t="s">
        <v>3343</v>
      </c>
      <c r="B2092" s="357" t="s">
        <v>3342</v>
      </c>
      <c r="C2092" s="364">
        <v>5</v>
      </c>
    </row>
    <row r="2093" spans="1:3" ht="12">
      <c r="A2093" s="363" t="s">
        <v>2243</v>
      </c>
      <c r="B2093" s="357" t="s">
        <v>3344</v>
      </c>
      <c r="C2093" s="364">
        <v>13</v>
      </c>
    </row>
    <row r="2094" spans="1:3" ht="12">
      <c r="A2094" s="363" t="s">
        <v>2244</v>
      </c>
      <c r="B2094" s="357" t="s">
        <v>3345</v>
      </c>
      <c r="C2094" s="364">
        <v>5</v>
      </c>
    </row>
    <row r="2095" spans="1:3" ht="12">
      <c r="A2095" s="363" t="s">
        <v>3347</v>
      </c>
      <c r="B2095" s="357" t="s">
        <v>3346</v>
      </c>
      <c r="C2095" s="364">
        <v>5</v>
      </c>
    </row>
    <row r="2096" spans="1:3" ht="12">
      <c r="A2096" s="363" t="s">
        <v>3349</v>
      </c>
      <c r="B2096" s="357" t="s">
        <v>3348</v>
      </c>
      <c r="C2096" s="364">
        <v>8</v>
      </c>
    </row>
    <row r="2097" spans="1:3" ht="12">
      <c r="A2097" s="363" t="s">
        <v>3351</v>
      </c>
      <c r="B2097" s="357" t="s">
        <v>3350</v>
      </c>
      <c r="C2097" s="364">
        <v>5</v>
      </c>
    </row>
    <row r="2098" spans="1:3" ht="12">
      <c r="A2098" s="363" t="s">
        <v>3353</v>
      </c>
      <c r="B2098" s="357" t="s">
        <v>3352</v>
      </c>
      <c r="C2098" s="364">
        <v>5</v>
      </c>
    </row>
    <row r="2099" spans="1:3" ht="12">
      <c r="A2099" s="363" t="s">
        <v>3355</v>
      </c>
      <c r="B2099" s="357" t="s">
        <v>3354</v>
      </c>
      <c r="C2099" s="364">
        <v>7</v>
      </c>
    </row>
    <row r="2100" spans="1:3" ht="12">
      <c r="A2100" s="363" t="s">
        <v>3357</v>
      </c>
      <c r="B2100" s="357" t="s">
        <v>3356</v>
      </c>
      <c r="C2100" s="364">
        <v>13</v>
      </c>
    </row>
    <row r="2101" spans="1:3" ht="12">
      <c r="A2101" s="363" t="s">
        <v>2245</v>
      </c>
      <c r="B2101" s="357" t="s">
        <v>2246</v>
      </c>
      <c r="C2101" s="364">
        <v>12</v>
      </c>
    </row>
    <row r="2102" spans="1:3" ht="12">
      <c r="A2102" s="363" t="s">
        <v>4273</v>
      </c>
      <c r="B2102" s="357" t="s">
        <v>4866</v>
      </c>
      <c r="C2102" s="364"/>
    </row>
    <row r="2103" spans="1:3" ht="12">
      <c r="A2103" s="363" t="s">
        <v>3359</v>
      </c>
      <c r="B2103" s="357" t="s">
        <v>3358</v>
      </c>
      <c r="C2103" s="364">
        <v>1</v>
      </c>
    </row>
    <row r="2104" spans="1:3" ht="12">
      <c r="A2104" s="363" t="s">
        <v>3361</v>
      </c>
      <c r="B2104" s="357" t="s">
        <v>3360</v>
      </c>
      <c r="C2104" s="364">
        <v>2</v>
      </c>
    </row>
    <row r="2105" spans="1:3" ht="12">
      <c r="A2105" s="363" t="s">
        <v>3363</v>
      </c>
      <c r="B2105" s="357" t="s">
        <v>3362</v>
      </c>
      <c r="C2105" s="364">
        <v>3</v>
      </c>
    </row>
    <row r="2106" spans="1:3" ht="12">
      <c r="A2106" s="363" t="s">
        <v>3365</v>
      </c>
      <c r="B2106" s="357" t="s">
        <v>3364</v>
      </c>
      <c r="C2106" s="364">
        <v>3</v>
      </c>
    </row>
    <row r="2107" spans="1:3" ht="12">
      <c r="A2107" s="363" t="s">
        <v>3367</v>
      </c>
      <c r="B2107" s="357" t="s">
        <v>3366</v>
      </c>
      <c r="C2107" s="364">
        <v>3</v>
      </c>
    </row>
    <row r="2108" spans="1:3" ht="12">
      <c r="A2108" s="363" t="s">
        <v>3369</v>
      </c>
      <c r="B2108" s="357" t="s">
        <v>3368</v>
      </c>
      <c r="C2108" s="364">
        <v>3</v>
      </c>
    </row>
    <row r="2109" spans="1:3" ht="12">
      <c r="A2109" s="363" t="s">
        <v>3371</v>
      </c>
      <c r="B2109" s="357" t="s">
        <v>3370</v>
      </c>
      <c r="C2109" s="364">
        <v>3</v>
      </c>
    </row>
    <row r="2110" spans="1:3" ht="12">
      <c r="A2110" s="363" t="s">
        <v>2247</v>
      </c>
      <c r="B2110" s="357" t="s">
        <v>3372</v>
      </c>
      <c r="C2110" s="364">
        <v>3</v>
      </c>
    </row>
    <row r="2111" spans="1:3" ht="12">
      <c r="A2111" s="363" t="s">
        <v>3374</v>
      </c>
      <c r="B2111" s="357" t="s">
        <v>3373</v>
      </c>
      <c r="C2111" s="364">
        <v>3</v>
      </c>
    </row>
    <row r="2112" spans="1:3" ht="12">
      <c r="A2112" s="363" t="s">
        <v>3376</v>
      </c>
      <c r="B2112" s="357" t="s">
        <v>3375</v>
      </c>
      <c r="C2112" s="364">
        <v>3</v>
      </c>
    </row>
    <row r="2113" spans="1:3" ht="12">
      <c r="A2113" s="363" t="s">
        <v>3378</v>
      </c>
      <c r="B2113" s="357" t="s">
        <v>3377</v>
      </c>
      <c r="C2113" s="364">
        <v>3</v>
      </c>
    </row>
    <row r="2114" spans="1:3" ht="12">
      <c r="A2114" s="363" t="s">
        <v>3380</v>
      </c>
      <c r="B2114" s="357" t="s">
        <v>3379</v>
      </c>
      <c r="C2114" s="364">
        <v>4</v>
      </c>
    </row>
    <row r="2115" spans="1:3" ht="12">
      <c r="A2115" s="363" t="s">
        <v>3382</v>
      </c>
      <c r="B2115" s="357" t="s">
        <v>3381</v>
      </c>
      <c r="C2115" s="364">
        <v>4</v>
      </c>
    </row>
    <row r="2116" spans="1:3" ht="12">
      <c r="A2116" s="363" t="s">
        <v>3384</v>
      </c>
      <c r="B2116" s="357" t="s">
        <v>3383</v>
      </c>
      <c r="C2116" s="364">
        <v>4</v>
      </c>
    </row>
    <row r="2117" spans="1:3" ht="12">
      <c r="A2117" s="363" t="s">
        <v>3386</v>
      </c>
      <c r="B2117" s="357" t="s">
        <v>3385</v>
      </c>
      <c r="C2117" s="364">
        <v>4</v>
      </c>
    </row>
    <row r="2118" spans="1:3" ht="12">
      <c r="A2118" s="363" t="s">
        <v>3388</v>
      </c>
      <c r="B2118" s="357" t="s">
        <v>3387</v>
      </c>
      <c r="C2118" s="364">
        <v>3</v>
      </c>
    </row>
    <row r="2119" spans="1:3" ht="12">
      <c r="A2119" s="363" t="s">
        <v>3390</v>
      </c>
      <c r="B2119" s="357" t="s">
        <v>3389</v>
      </c>
      <c r="C2119" s="364">
        <v>4</v>
      </c>
    </row>
    <row r="2120" spans="1:3" ht="12">
      <c r="A2120" s="363" t="s">
        <v>3392</v>
      </c>
      <c r="B2120" s="357" t="s">
        <v>3391</v>
      </c>
      <c r="C2120" s="364">
        <v>4</v>
      </c>
    </row>
    <row r="2121" spans="1:3" ht="12">
      <c r="A2121" s="363" t="s">
        <v>3394</v>
      </c>
      <c r="B2121" s="357" t="s">
        <v>3393</v>
      </c>
      <c r="C2121" s="364">
        <v>7</v>
      </c>
    </row>
    <row r="2122" spans="1:3" ht="12">
      <c r="A2122" s="363" t="s">
        <v>4025</v>
      </c>
      <c r="B2122" s="357" t="s">
        <v>4024</v>
      </c>
      <c r="C2122" s="364">
        <v>11</v>
      </c>
    </row>
    <row r="2123" spans="1:3" ht="12">
      <c r="A2123" s="363" t="s">
        <v>4027</v>
      </c>
      <c r="B2123" s="357" t="s">
        <v>4026</v>
      </c>
      <c r="C2123" s="364">
        <v>9</v>
      </c>
    </row>
    <row r="2124" spans="1:3" ht="12">
      <c r="A2124" s="363" t="s">
        <v>4029</v>
      </c>
      <c r="B2124" s="357" t="s">
        <v>4028</v>
      </c>
      <c r="C2124" s="364">
        <v>3</v>
      </c>
    </row>
    <row r="2125" spans="1:3" ht="12">
      <c r="A2125" s="363" t="s">
        <v>4031</v>
      </c>
      <c r="B2125" s="357" t="s">
        <v>4030</v>
      </c>
      <c r="C2125" s="364">
        <v>3</v>
      </c>
    </row>
    <row r="2126" spans="1:3" ht="12">
      <c r="A2126" s="363" t="s">
        <v>4033</v>
      </c>
      <c r="B2126" s="357" t="s">
        <v>4032</v>
      </c>
      <c r="C2126" s="364">
        <v>5</v>
      </c>
    </row>
    <row r="2127" spans="1:3" ht="12">
      <c r="A2127" s="363" t="s">
        <v>4035</v>
      </c>
      <c r="B2127" s="357" t="s">
        <v>4034</v>
      </c>
      <c r="C2127" s="364">
        <v>1</v>
      </c>
    </row>
    <row r="2128" spans="1:3" ht="12">
      <c r="A2128" s="363" t="s">
        <v>4037</v>
      </c>
      <c r="B2128" s="357" t="s">
        <v>4036</v>
      </c>
      <c r="C2128" s="364">
        <v>10</v>
      </c>
    </row>
    <row r="2129" spans="1:3" ht="12">
      <c r="A2129" s="363" t="s">
        <v>4039</v>
      </c>
      <c r="B2129" s="357" t="s">
        <v>4038</v>
      </c>
      <c r="C2129" s="364">
        <v>13</v>
      </c>
    </row>
    <row r="2130" spans="1:3" ht="12">
      <c r="A2130" s="363" t="s">
        <v>4041</v>
      </c>
      <c r="B2130" s="357" t="s">
        <v>4040</v>
      </c>
      <c r="C2130" s="364">
        <v>6</v>
      </c>
    </row>
    <row r="2131" spans="1:3" ht="12">
      <c r="A2131" s="363" t="s">
        <v>82</v>
      </c>
      <c r="B2131" s="357" t="s">
        <v>4042</v>
      </c>
      <c r="C2131" s="364">
        <v>3</v>
      </c>
    </row>
    <row r="2132" spans="1:3" ht="12">
      <c r="A2132" s="363" t="s">
        <v>84</v>
      </c>
      <c r="B2132" s="357" t="s">
        <v>83</v>
      </c>
      <c r="C2132" s="364">
        <v>13</v>
      </c>
    </row>
    <row r="2133" spans="1:3" ht="12">
      <c r="A2133" s="363" t="s">
        <v>2248</v>
      </c>
      <c r="B2133" s="357" t="s">
        <v>85</v>
      </c>
      <c r="C2133" s="364">
        <v>13</v>
      </c>
    </row>
    <row r="2134" spans="1:3" ht="12">
      <c r="A2134" s="363" t="s">
        <v>2249</v>
      </c>
      <c r="B2134" s="357" t="s">
        <v>2250</v>
      </c>
      <c r="C2134" s="364">
        <v>3</v>
      </c>
    </row>
    <row r="2135" spans="1:3" ht="12">
      <c r="A2135" s="363" t="s">
        <v>2251</v>
      </c>
      <c r="B2135" s="357" t="s">
        <v>2252</v>
      </c>
      <c r="C2135" s="364">
        <v>12</v>
      </c>
    </row>
    <row r="2136" spans="1:3" ht="12">
      <c r="A2136" s="363" t="s">
        <v>4273</v>
      </c>
      <c r="B2136" s="357" t="s">
        <v>4866</v>
      </c>
      <c r="C2136" s="364"/>
    </row>
    <row r="2137" spans="1:3" ht="12">
      <c r="A2137" s="363" t="s">
        <v>2253</v>
      </c>
      <c r="B2137" s="357" t="s">
        <v>86</v>
      </c>
      <c r="C2137" s="364">
        <v>1</v>
      </c>
    </row>
    <row r="2138" spans="1:3" ht="12">
      <c r="A2138" s="363" t="s">
        <v>88</v>
      </c>
      <c r="B2138" s="357" t="s">
        <v>87</v>
      </c>
      <c r="C2138" s="364">
        <v>3</v>
      </c>
    </row>
    <row r="2139" spans="1:3" ht="12">
      <c r="A2139" s="363" t="s">
        <v>90</v>
      </c>
      <c r="B2139" s="357" t="s">
        <v>89</v>
      </c>
      <c r="C2139" s="364">
        <v>3</v>
      </c>
    </row>
    <row r="2140" spans="1:3" ht="12">
      <c r="A2140" s="363" t="s">
        <v>92</v>
      </c>
      <c r="B2140" s="357" t="s">
        <v>91</v>
      </c>
      <c r="C2140" s="364">
        <v>3</v>
      </c>
    </row>
    <row r="2141" spans="1:3" ht="12">
      <c r="A2141" s="363" t="s">
        <v>94</v>
      </c>
      <c r="B2141" s="357" t="s">
        <v>93</v>
      </c>
      <c r="C2141" s="364">
        <v>3</v>
      </c>
    </row>
    <row r="2142" spans="1:3" ht="12">
      <c r="A2142" s="363" t="s">
        <v>96</v>
      </c>
      <c r="B2142" s="357" t="s">
        <v>95</v>
      </c>
      <c r="C2142" s="364">
        <v>4</v>
      </c>
    </row>
    <row r="2143" spans="1:3" ht="12">
      <c r="A2143" s="363" t="s">
        <v>98</v>
      </c>
      <c r="B2143" s="357" t="s">
        <v>97</v>
      </c>
      <c r="C2143" s="364">
        <v>4</v>
      </c>
    </row>
    <row r="2144" spans="1:3" ht="12">
      <c r="A2144" s="363" t="s">
        <v>100</v>
      </c>
      <c r="B2144" s="357" t="s">
        <v>99</v>
      </c>
      <c r="C2144" s="364">
        <v>4</v>
      </c>
    </row>
    <row r="2145" spans="1:3" ht="12">
      <c r="A2145" s="363" t="s">
        <v>102</v>
      </c>
      <c r="B2145" s="357" t="s">
        <v>101</v>
      </c>
      <c r="C2145" s="364">
        <v>4</v>
      </c>
    </row>
    <row r="2146" spans="1:3" ht="12">
      <c r="A2146" s="363" t="s">
        <v>104</v>
      </c>
      <c r="B2146" s="357" t="s">
        <v>103</v>
      </c>
      <c r="C2146" s="364">
        <v>3</v>
      </c>
    </row>
    <row r="2147" spans="1:3" ht="12">
      <c r="A2147" s="363" t="s">
        <v>2254</v>
      </c>
      <c r="B2147" s="357" t="s">
        <v>105</v>
      </c>
      <c r="C2147" s="364">
        <v>4</v>
      </c>
    </row>
    <row r="2148" spans="1:3" ht="12">
      <c r="A2148" s="363" t="s">
        <v>2478</v>
      </c>
      <c r="B2148" s="357" t="s">
        <v>106</v>
      </c>
      <c r="C2148" s="364">
        <v>4</v>
      </c>
    </row>
    <row r="2149" spans="1:3" ht="12">
      <c r="A2149" s="363" t="s">
        <v>108</v>
      </c>
      <c r="B2149" s="357" t="s">
        <v>107</v>
      </c>
      <c r="C2149" s="364">
        <v>3</v>
      </c>
    </row>
    <row r="2150" spans="1:3" ht="12">
      <c r="A2150" s="363" t="s">
        <v>110</v>
      </c>
      <c r="B2150" s="357" t="s">
        <v>109</v>
      </c>
      <c r="C2150" s="364">
        <v>4</v>
      </c>
    </row>
    <row r="2151" spans="1:3" ht="12">
      <c r="A2151" s="363" t="s">
        <v>112</v>
      </c>
      <c r="B2151" s="357" t="s">
        <v>111</v>
      </c>
      <c r="C2151" s="364">
        <v>11</v>
      </c>
    </row>
    <row r="2152" spans="1:3" ht="12">
      <c r="A2152" s="363" t="s">
        <v>114</v>
      </c>
      <c r="B2152" s="357" t="s">
        <v>113</v>
      </c>
      <c r="C2152" s="364">
        <v>4</v>
      </c>
    </row>
    <row r="2153" spans="1:3" ht="12">
      <c r="A2153" s="363" t="s">
        <v>116</v>
      </c>
      <c r="B2153" s="357" t="s">
        <v>115</v>
      </c>
      <c r="C2153" s="364">
        <v>3</v>
      </c>
    </row>
    <row r="2154" spans="1:3" ht="12">
      <c r="A2154" s="363" t="s">
        <v>118</v>
      </c>
      <c r="B2154" s="357" t="s">
        <v>117</v>
      </c>
      <c r="C2154" s="364">
        <v>2</v>
      </c>
    </row>
    <row r="2155" spans="1:3" ht="12">
      <c r="A2155" s="363" t="s">
        <v>120</v>
      </c>
      <c r="B2155" s="357" t="s">
        <v>119</v>
      </c>
      <c r="C2155" s="364">
        <v>3</v>
      </c>
    </row>
    <row r="2156" spans="1:3" ht="12">
      <c r="A2156" s="363" t="s">
        <v>122</v>
      </c>
      <c r="B2156" s="357" t="s">
        <v>121</v>
      </c>
      <c r="C2156" s="364">
        <v>10</v>
      </c>
    </row>
    <row r="2157" spans="1:3" ht="12">
      <c r="A2157" s="363" t="s">
        <v>124</v>
      </c>
      <c r="B2157" s="357" t="s">
        <v>123</v>
      </c>
      <c r="C2157" s="364">
        <v>7</v>
      </c>
    </row>
    <row r="2158" spans="1:3" ht="12">
      <c r="A2158" s="363" t="s">
        <v>126</v>
      </c>
      <c r="B2158" s="357" t="s">
        <v>125</v>
      </c>
      <c r="C2158" s="364">
        <v>7</v>
      </c>
    </row>
    <row r="2159" spans="1:3" ht="12">
      <c r="A2159" s="363" t="s">
        <v>128</v>
      </c>
      <c r="B2159" s="357" t="s">
        <v>127</v>
      </c>
      <c r="C2159" s="364">
        <v>8</v>
      </c>
    </row>
    <row r="2160" spans="1:3" ht="12">
      <c r="A2160" s="363" t="s">
        <v>130</v>
      </c>
      <c r="B2160" s="357" t="s">
        <v>129</v>
      </c>
      <c r="C2160" s="364">
        <v>8</v>
      </c>
    </row>
    <row r="2161" spans="1:3" ht="12">
      <c r="A2161" s="363" t="s">
        <v>132</v>
      </c>
      <c r="B2161" s="357" t="s">
        <v>131</v>
      </c>
      <c r="C2161" s="364">
        <v>13</v>
      </c>
    </row>
    <row r="2162" spans="1:3" ht="12">
      <c r="A2162" s="363" t="s">
        <v>2479</v>
      </c>
      <c r="B2162" s="357" t="s">
        <v>133</v>
      </c>
      <c r="C2162" s="364">
        <v>13</v>
      </c>
    </row>
    <row r="2163" spans="1:3" ht="12">
      <c r="A2163" s="363" t="s">
        <v>810</v>
      </c>
      <c r="B2163" s="357" t="s">
        <v>809</v>
      </c>
      <c r="C2163" s="364">
        <v>7</v>
      </c>
    </row>
    <row r="2164" spans="1:3" ht="12">
      <c r="A2164" s="363" t="s">
        <v>812</v>
      </c>
      <c r="B2164" s="357" t="s">
        <v>811</v>
      </c>
      <c r="C2164" s="364">
        <v>13</v>
      </c>
    </row>
    <row r="2165" spans="1:3" ht="12">
      <c r="A2165" s="363" t="s">
        <v>814</v>
      </c>
      <c r="B2165" s="357" t="s">
        <v>813</v>
      </c>
      <c r="C2165" s="364">
        <v>8</v>
      </c>
    </row>
    <row r="2166" spans="1:3" ht="12">
      <c r="A2166" s="363" t="s">
        <v>816</v>
      </c>
      <c r="B2166" s="357" t="s">
        <v>815</v>
      </c>
      <c r="C2166" s="364">
        <v>13</v>
      </c>
    </row>
    <row r="2167" spans="1:3" ht="12">
      <c r="A2167" s="363" t="s">
        <v>818</v>
      </c>
      <c r="B2167" s="357" t="s">
        <v>817</v>
      </c>
      <c r="C2167" s="364">
        <v>13</v>
      </c>
    </row>
    <row r="2168" spans="1:3" ht="12">
      <c r="A2168" s="363" t="s">
        <v>820</v>
      </c>
      <c r="B2168" s="357" t="s">
        <v>819</v>
      </c>
      <c r="C2168" s="364">
        <v>7</v>
      </c>
    </row>
    <row r="2169" spans="1:3" ht="12">
      <c r="A2169" s="363" t="s">
        <v>822</v>
      </c>
      <c r="B2169" s="357" t="s">
        <v>821</v>
      </c>
      <c r="C2169" s="364">
        <v>6</v>
      </c>
    </row>
    <row r="2170" spans="1:3" ht="12">
      <c r="A2170" s="363" t="s">
        <v>824</v>
      </c>
      <c r="B2170" s="357" t="s">
        <v>823</v>
      </c>
      <c r="C2170" s="364">
        <v>6</v>
      </c>
    </row>
    <row r="2171" spans="1:3" ht="12">
      <c r="A2171" s="363" t="s">
        <v>2480</v>
      </c>
      <c r="B2171" s="357" t="s">
        <v>2631</v>
      </c>
      <c r="C2171" s="364">
        <v>6</v>
      </c>
    </row>
    <row r="2172" spans="1:3" ht="12">
      <c r="A2172" s="363" t="s">
        <v>2632</v>
      </c>
      <c r="B2172" s="357" t="s">
        <v>2633</v>
      </c>
      <c r="C2172" s="364">
        <v>6</v>
      </c>
    </row>
    <row r="2173" spans="1:3" ht="12">
      <c r="A2173" s="363" t="s">
        <v>2634</v>
      </c>
      <c r="B2173" s="357" t="s">
        <v>2635</v>
      </c>
      <c r="C2173" s="364">
        <v>6</v>
      </c>
    </row>
    <row r="2174" spans="1:3" ht="12">
      <c r="A2174" s="363" t="s">
        <v>2636</v>
      </c>
      <c r="B2174" s="357" t="s">
        <v>2637</v>
      </c>
      <c r="C2174" s="364">
        <v>6</v>
      </c>
    </row>
    <row r="2175" spans="1:3" ht="12">
      <c r="A2175" s="363" t="s">
        <v>2638</v>
      </c>
      <c r="B2175" s="357" t="s">
        <v>2639</v>
      </c>
      <c r="C2175" s="364">
        <v>12</v>
      </c>
    </row>
    <row r="2176" spans="1:3" ht="12">
      <c r="A2176" s="363" t="s">
        <v>4273</v>
      </c>
      <c r="B2176" s="357" t="s">
        <v>4866</v>
      </c>
      <c r="C2176" s="364"/>
    </row>
    <row r="2177" spans="1:3" ht="12">
      <c r="A2177" s="363" t="s">
        <v>826</v>
      </c>
      <c r="B2177" s="357" t="s">
        <v>825</v>
      </c>
      <c r="C2177" s="364">
        <v>1</v>
      </c>
    </row>
    <row r="2178" spans="1:3" ht="12">
      <c r="A2178" s="363" t="s">
        <v>828</v>
      </c>
      <c r="B2178" s="357" t="s">
        <v>827</v>
      </c>
      <c r="C2178" s="364">
        <v>2</v>
      </c>
    </row>
    <row r="2179" spans="1:3" ht="12">
      <c r="A2179" s="363" t="s">
        <v>830</v>
      </c>
      <c r="B2179" s="357" t="s">
        <v>829</v>
      </c>
      <c r="C2179" s="364">
        <v>3</v>
      </c>
    </row>
    <row r="2180" spans="1:3" ht="12">
      <c r="A2180" s="363" t="s">
        <v>832</v>
      </c>
      <c r="B2180" s="357" t="s">
        <v>831</v>
      </c>
      <c r="C2180" s="364">
        <v>3</v>
      </c>
    </row>
    <row r="2181" spans="1:3" ht="12">
      <c r="A2181" s="363" t="s">
        <v>834</v>
      </c>
      <c r="B2181" s="357" t="s">
        <v>833</v>
      </c>
      <c r="C2181" s="364">
        <v>3</v>
      </c>
    </row>
    <row r="2182" spans="1:3" ht="12">
      <c r="A2182" s="363" t="s">
        <v>836</v>
      </c>
      <c r="B2182" s="357" t="s">
        <v>835</v>
      </c>
      <c r="C2182" s="364">
        <v>3</v>
      </c>
    </row>
    <row r="2183" spans="1:3" ht="12">
      <c r="A2183" s="363" t="s">
        <v>838</v>
      </c>
      <c r="B2183" s="357" t="s">
        <v>837</v>
      </c>
      <c r="C2183" s="364">
        <v>3</v>
      </c>
    </row>
    <row r="2184" spans="1:3" ht="12">
      <c r="A2184" s="363" t="s">
        <v>840</v>
      </c>
      <c r="B2184" s="357" t="s">
        <v>839</v>
      </c>
      <c r="C2184" s="364">
        <v>1</v>
      </c>
    </row>
    <row r="2185" spans="1:3" ht="12">
      <c r="A2185" s="363" t="s">
        <v>2640</v>
      </c>
      <c r="B2185" s="357" t="s">
        <v>841</v>
      </c>
      <c r="C2185" s="364">
        <v>3</v>
      </c>
    </row>
    <row r="2186" spans="1:3" ht="12">
      <c r="A2186" s="363" t="s">
        <v>845</v>
      </c>
      <c r="B2186" s="357" t="s">
        <v>844</v>
      </c>
      <c r="C2186" s="364">
        <v>4</v>
      </c>
    </row>
    <row r="2187" spans="1:3" ht="12">
      <c r="A2187" s="363" t="s">
        <v>847</v>
      </c>
      <c r="B2187" s="357" t="s">
        <v>846</v>
      </c>
      <c r="C2187" s="364">
        <v>3</v>
      </c>
    </row>
    <row r="2188" spans="1:3" ht="12">
      <c r="A2188" s="363" t="s">
        <v>842</v>
      </c>
      <c r="B2188" s="357" t="s">
        <v>2641</v>
      </c>
      <c r="C2188" s="364">
        <v>4</v>
      </c>
    </row>
    <row r="2189" spans="1:3" ht="12">
      <c r="A2189" s="363" t="s">
        <v>849</v>
      </c>
      <c r="B2189" s="357" t="s">
        <v>848</v>
      </c>
      <c r="C2189" s="364">
        <v>4</v>
      </c>
    </row>
    <row r="2190" spans="1:3" ht="12">
      <c r="A2190" s="363" t="s">
        <v>851</v>
      </c>
      <c r="B2190" s="357" t="s">
        <v>850</v>
      </c>
      <c r="C2190" s="364">
        <v>4</v>
      </c>
    </row>
    <row r="2191" spans="1:3" ht="12">
      <c r="A2191" s="363" t="s">
        <v>853</v>
      </c>
      <c r="B2191" s="357" t="s">
        <v>852</v>
      </c>
      <c r="C2191" s="364">
        <v>4</v>
      </c>
    </row>
    <row r="2192" spans="1:3" ht="12">
      <c r="A2192" s="363" t="s">
        <v>855</v>
      </c>
      <c r="B2192" s="357" t="s">
        <v>854</v>
      </c>
      <c r="C2192" s="364">
        <v>9</v>
      </c>
    </row>
    <row r="2193" spans="1:3" ht="12">
      <c r="A2193" s="363" t="s">
        <v>843</v>
      </c>
      <c r="B2193" s="357" t="s">
        <v>2642</v>
      </c>
      <c r="C2193" s="364">
        <v>4</v>
      </c>
    </row>
    <row r="2194" spans="1:3" ht="12">
      <c r="A2194" s="363" t="s">
        <v>857</v>
      </c>
      <c r="B2194" s="357" t="s">
        <v>856</v>
      </c>
      <c r="C2194" s="364">
        <v>4</v>
      </c>
    </row>
    <row r="2195" spans="1:3" ht="12">
      <c r="A2195" s="363" t="s">
        <v>6014</v>
      </c>
      <c r="B2195" s="357" t="s">
        <v>858</v>
      </c>
      <c r="C2195" s="364">
        <v>4</v>
      </c>
    </row>
    <row r="2196" spans="1:3" ht="12">
      <c r="A2196" s="363" t="s">
        <v>6016</v>
      </c>
      <c r="B2196" s="357" t="s">
        <v>6015</v>
      </c>
      <c r="C2196" s="364">
        <v>10</v>
      </c>
    </row>
    <row r="2197" spans="1:3" ht="12">
      <c r="A2197" s="363" t="s">
        <v>2643</v>
      </c>
      <c r="B2197" s="357" t="s">
        <v>6017</v>
      </c>
      <c r="C2197" s="364">
        <v>7</v>
      </c>
    </row>
    <row r="2198" spans="1:3" ht="12">
      <c r="A2198" s="363" t="s">
        <v>6019</v>
      </c>
      <c r="B2198" s="357" t="s">
        <v>6018</v>
      </c>
      <c r="C2198" s="364">
        <v>13</v>
      </c>
    </row>
    <row r="2199" spans="1:3" ht="12">
      <c r="A2199" s="363" t="s">
        <v>6021</v>
      </c>
      <c r="B2199" s="357" t="s">
        <v>6020</v>
      </c>
      <c r="C2199" s="364">
        <v>4</v>
      </c>
    </row>
    <row r="2200" spans="1:3" ht="12">
      <c r="A2200" s="363" t="s">
        <v>6023</v>
      </c>
      <c r="B2200" s="357" t="s">
        <v>6022</v>
      </c>
      <c r="C2200" s="364">
        <v>4</v>
      </c>
    </row>
    <row r="2201" spans="1:3" ht="12">
      <c r="A2201" s="363" t="s">
        <v>6025</v>
      </c>
      <c r="B2201" s="357" t="s">
        <v>6024</v>
      </c>
      <c r="C2201" s="364">
        <v>5</v>
      </c>
    </row>
    <row r="2202" spans="1:3" ht="12">
      <c r="A2202" s="363" t="s">
        <v>6027</v>
      </c>
      <c r="B2202" s="357" t="s">
        <v>6026</v>
      </c>
      <c r="C2202" s="364">
        <v>5</v>
      </c>
    </row>
    <row r="2203" spans="1:3" ht="12">
      <c r="A2203" s="363" t="s">
        <v>6029</v>
      </c>
      <c r="B2203" s="357" t="s">
        <v>6028</v>
      </c>
      <c r="C2203" s="364">
        <v>4</v>
      </c>
    </row>
    <row r="2204" spans="1:3" ht="12">
      <c r="A2204" s="363" t="s">
        <v>6031</v>
      </c>
      <c r="B2204" s="357" t="s">
        <v>6030</v>
      </c>
      <c r="C2204" s="364">
        <v>5</v>
      </c>
    </row>
    <row r="2205" spans="1:3" ht="12">
      <c r="A2205" s="363" t="s">
        <v>6033</v>
      </c>
      <c r="B2205" s="357" t="s">
        <v>6032</v>
      </c>
      <c r="C2205" s="364">
        <v>5</v>
      </c>
    </row>
    <row r="2206" spans="1:3" ht="12">
      <c r="A2206" s="363" t="s">
        <v>6035</v>
      </c>
      <c r="B2206" s="357" t="s">
        <v>6034</v>
      </c>
      <c r="C2206" s="364">
        <v>4</v>
      </c>
    </row>
    <row r="2207" spans="1:3" ht="24">
      <c r="A2207" s="363" t="s">
        <v>6037</v>
      </c>
      <c r="B2207" s="357" t="s">
        <v>6036</v>
      </c>
      <c r="C2207" s="364">
        <v>7</v>
      </c>
    </row>
    <row r="2208" spans="1:3" ht="12">
      <c r="A2208" s="363" t="s">
        <v>2046</v>
      </c>
      <c r="B2208" s="357" t="s">
        <v>6038</v>
      </c>
      <c r="C2208" s="364">
        <v>7</v>
      </c>
    </row>
    <row r="2209" spans="1:3" ht="12">
      <c r="A2209" s="363" t="s">
        <v>2048</v>
      </c>
      <c r="B2209" s="357" t="s">
        <v>2047</v>
      </c>
      <c r="C2209" s="364">
        <v>5</v>
      </c>
    </row>
    <row r="2210" spans="1:3" ht="12">
      <c r="A2210" s="363" t="s">
        <v>2050</v>
      </c>
      <c r="B2210" s="357" t="s">
        <v>2049</v>
      </c>
      <c r="C2210" s="364">
        <v>4</v>
      </c>
    </row>
    <row r="2211" spans="1:3" ht="12">
      <c r="A2211" s="363" t="s">
        <v>2052</v>
      </c>
      <c r="B2211" s="357" t="s">
        <v>2051</v>
      </c>
      <c r="C2211" s="364">
        <v>4</v>
      </c>
    </row>
    <row r="2212" spans="1:3" ht="24">
      <c r="A2212" s="363" t="s">
        <v>2054</v>
      </c>
      <c r="B2212" s="357" t="s">
        <v>2053</v>
      </c>
      <c r="C2212" s="364">
        <v>7</v>
      </c>
    </row>
    <row r="2213" spans="1:3" ht="12">
      <c r="A2213" s="363" t="s">
        <v>5498</v>
      </c>
      <c r="B2213" s="357" t="s">
        <v>5497</v>
      </c>
      <c r="C2213" s="364">
        <v>5</v>
      </c>
    </row>
    <row r="2214" spans="1:3" ht="12">
      <c r="A2214" s="363" t="s">
        <v>1026</v>
      </c>
      <c r="B2214" s="357" t="s">
        <v>5499</v>
      </c>
      <c r="C2214" s="364">
        <v>13</v>
      </c>
    </row>
    <row r="2215" spans="1:3" ht="12">
      <c r="A2215" s="363" t="s">
        <v>1028</v>
      </c>
      <c r="B2215" s="357" t="s">
        <v>1027</v>
      </c>
      <c r="C2215" s="364">
        <v>8</v>
      </c>
    </row>
    <row r="2216" spans="1:3" ht="12">
      <c r="A2216" s="363" t="s">
        <v>1030</v>
      </c>
      <c r="B2216" s="357" t="s">
        <v>1029</v>
      </c>
      <c r="C2216" s="364">
        <v>7</v>
      </c>
    </row>
    <row r="2217" spans="1:3" ht="12">
      <c r="A2217" s="363" t="s">
        <v>1032</v>
      </c>
      <c r="B2217" s="357" t="s">
        <v>1031</v>
      </c>
      <c r="C2217" s="364">
        <v>4</v>
      </c>
    </row>
    <row r="2218" spans="1:3" ht="12">
      <c r="A2218" s="363" t="s">
        <v>1034</v>
      </c>
      <c r="B2218" s="357" t="s">
        <v>1033</v>
      </c>
      <c r="C2218" s="364">
        <v>13</v>
      </c>
    </row>
    <row r="2219" spans="1:3" ht="12">
      <c r="A2219" s="363" t="s">
        <v>1036</v>
      </c>
      <c r="B2219" s="357" t="s">
        <v>1035</v>
      </c>
      <c r="C2219" s="364">
        <v>8</v>
      </c>
    </row>
    <row r="2220" spans="1:3" ht="12">
      <c r="A2220" s="363" t="s">
        <v>1038</v>
      </c>
      <c r="B2220" s="357" t="s">
        <v>1037</v>
      </c>
      <c r="C2220" s="364">
        <v>7</v>
      </c>
    </row>
    <row r="2221" spans="1:3" ht="12">
      <c r="A2221" s="363" t="s">
        <v>2644</v>
      </c>
      <c r="B2221" s="357" t="s">
        <v>1039</v>
      </c>
      <c r="C2221" s="364">
        <v>13</v>
      </c>
    </row>
    <row r="2222" spans="1:3" ht="12">
      <c r="A2222" s="363" t="s">
        <v>1041</v>
      </c>
      <c r="B2222" s="357" t="s">
        <v>1040</v>
      </c>
      <c r="C2222" s="364">
        <v>6</v>
      </c>
    </row>
    <row r="2223" spans="1:3" ht="24">
      <c r="A2223" s="363" t="s">
        <v>1043</v>
      </c>
      <c r="B2223" s="357" t="s">
        <v>1042</v>
      </c>
      <c r="C2223" s="364">
        <v>7</v>
      </c>
    </row>
    <row r="2224" spans="1:3" ht="12">
      <c r="A2224" s="363" t="s">
        <v>1045</v>
      </c>
      <c r="B2224" s="357" t="s">
        <v>1044</v>
      </c>
      <c r="C2224" s="364">
        <v>7</v>
      </c>
    </row>
    <row r="2225" spans="1:3" ht="24">
      <c r="A2225" s="363" t="s">
        <v>2645</v>
      </c>
      <c r="B2225" s="357" t="s">
        <v>1046</v>
      </c>
      <c r="C2225" s="364">
        <v>7</v>
      </c>
    </row>
    <row r="2226" spans="1:3" ht="24">
      <c r="A2226" s="363" t="s">
        <v>2646</v>
      </c>
      <c r="B2226" s="357" t="s">
        <v>427</v>
      </c>
      <c r="C2226" s="364">
        <v>8</v>
      </c>
    </row>
    <row r="2227" spans="1:3" ht="12">
      <c r="A2227" s="363" t="s">
        <v>429</v>
      </c>
      <c r="B2227" s="357" t="s">
        <v>428</v>
      </c>
      <c r="C2227" s="364">
        <v>1</v>
      </c>
    </row>
    <row r="2228" spans="1:3" ht="12">
      <c r="A2228" s="363" t="s">
        <v>431</v>
      </c>
      <c r="B2228" s="357" t="s">
        <v>430</v>
      </c>
      <c r="C2228" s="364">
        <v>2</v>
      </c>
    </row>
    <row r="2229" spans="1:3" ht="24">
      <c r="A2229" s="363" t="s">
        <v>2647</v>
      </c>
      <c r="B2229" s="357" t="s">
        <v>2648</v>
      </c>
      <c r="C2229" s="364">
        <v>8</v>
      </c>
    </row>
    <row r="2230" spans="1:3" ht="12">
      <c r="A2230" s="363" t="s">
        <v>2649</v>
      </c>
      <c r="B2230" s="357" t="s">
        <v>2650</v>
      </c>
      <c r="C2230" s="364">
        <v>6</v>
      </c>
    </row>
    <row r="2231" spans="1:3" ht="12">
      <c r="A2231" s="363" t="s">
        <v>2651</v>
      </c>
      <c r="B2231" s="357" t="s">
        <v>2652</v>
      </c>
      <c r="C2231" s="364">
        <v>13</v>
      </c>
    </row>
    <row r="2232" spans="1:3" ht="12">
      <c r="A2232" s="363" t="s">
        <v>2653</v>
      </c>
      <c r="B2232" s="357" t="s">
        <v>2654</v>
      </c>
      <c r="C2232" s="364">
        <v>12</v>
      </c>
    </row>
    <row r="2233" spans="1:3" ht="12">
      <c r="A2233" s="363" t="s">
        <v>4273</v>
      </c>
      <c r="B2233" s="357" t="s">
        <v>4866</v>
      </c>
      <c r="C2233" s="364"/>
    </row>
    <row r="2234" spans="1:3" ht="12">
      <c r="A2234" s="363" t="s">
        <v>433</v>
      </c>
      <c r="B2234" s="357" t="s">
        <v>432</v>
      </c>
      <c r="C2234" s="364">
        <v>1</v>
      </c>
    </row>
    <row r="2235" spans="1:3" ht="12">
      <c r="A2235" s="363" t="s">
        <v>4708</v>
      </c>
      <c r="B2235" s="357" t="s">
        <v>434</v>
      </c>
      <c r="C2235" s="364">
        <v>3</v>
      </c>
    </row>
    <row r="2236" spans="1:3" ht="12">
      <c r="A2236" s="363" t="s">
        <v>4710</v>
      </c>
      <c r="B2236" s="357" t="s">
        <v>4709</v>
      </c>
      <c r="C2236" s="364">
        <v>3</v>
      </c>
    </row>
    <row r="2237" spans="1:3" ht="12">
      <c r="A2237" s="363" t="s">
        <v>4712</v>
      </c>
      <c r="B2237" s="357" t="s">
        <v>4711</v>
      </c>
      <c r="C2237" s="364">
        <v>3</v>
      </c>
    </row>
    <row r="2238" spans="1:3" ht="12">
      <c r="A2238" s="363" t="s">
        <v>4714</v>
      </c>
      <c r="B2238" s="357" t="s">
        <v>4713</v>
      </c>
      <c r="C2238" s="364">
        <v>3</v>
      </c>
    </row>
    <row r="2239" spans="1:3" ht="12">
      <c r="A2239" s="363" t="s">
        <v>4716</v>
      </c>
      <c r="B2239" s="357" t="s">
        <v>4715</v>
      </c>
      <c r="C2239" s="364">
        <v>4</v>
      </c>
    </row>
    <row r="2240" spans="1:3" ht="12">
      <c r="A2240" s="363" t="s">
        <v>2655</v>
      </c>
      <c r="B2240" s="357" t="s">
        <v>4717</v>
      </c>
      <c r="C2240" s="364">
        <v>4</v>
      </c>
    </row>
    <row r="2241" spans="1:3" ht="12">
      <c r="A2241" s="363" t="s">
        <v>4719</v>
      </c>
      <c r="B2241" s="357" t="s">
        <v>4718</v>
      </c>
      <c r="C2241" s="364">
        <v>3</v>
      </c>
    </row>
    <row r="2242" spans="1:3" ht="12">
      <c r="A2242" s="363" t="s">
        <v>4721</v>
      </c>
      <c r="B2242" s="357" t="s">
        <v>4720</v>
      </c>
      <c r="C2242" s="364">
        <v>4</v>
      </c>
    </row>
    <row r="2243" spans="1:3" ht="12">
      <c r="A2243" s="363" t="s">
        <v>4723</v>
      </c>
      <c r="B2243" s="357" t="s">
        <v>4722</v>
      </c>
      <c r="C2243" s="364">
        <v>11</v>
      </c>
    </row>
    <row r="2244" spans="1:3" ht="12">
      <c r="A2244" s="363" t="s">
        <v>4725</v>
      </c>
      <c r="B2244" s="357" t="s">
        <v>4724</v>
      </c>
      <c r="C2244" s="364">
        <v>9</v>
      </c>
    </row>
    <row r="2245" spans="1:3" ht="12">
      <c r="A2245" s="363" t="s">
        <v>4727</v>
      </c>
      <c r="B2245" s="357" t="s">
        <v>4726</v>
      </c>
      <c r="C2245" s="364">
        <v>4</v>
      </c>
    </row>
    <row r="2246" spans="1:3" ht="12">
      <c r="A2246" s="363" t="s">
        <v>4729</v>
      </c>
      <c r="B2246" s="357" t="s">
        <v>4728</v>
      </c>
      <c r="C2246" s="364">
        <v>4</v>
      </c>
    </row>
    <row r="2247" spans="1:3" ht="12">
      <c r="A2247" s="363" t="s">
        <v>1443</v>
      </c>
      <c r="B2247" s="357" t="s">
        <v>4730</v>
      </c>
      <c r="C2247" s="364">
        <v>4</v>
      </c>
    </row>
    <row r="2248" spans="1:3" ht="12">
      <c r="A2248" s="363" t="s">
        <v>4732</v>
      </c>
      <c r="B2248" s="357" t="s">
        <v>4731</v>
      </c>
      <c r="C2248" s="364">
        <v>3</v>
      </c>
    </row>
    <row r="2249" spans="1:3" ht="12">
      <c r="A2249" s="363" t="s">
        <v>4734</v>
      </c>
      <c r="B2249" s="357" t="s">
        <v>4733</v>
      </c>
      <c r="C2249" s="364">
        <v>3</v>
      </c>
    </row>
    <row r="2250" spans="1:3" ht="12">
      <c r="A2250" s="363" t="s">
        <v>4736</v>
      </c>
      <c r="B2250" s="357" t="s">
        <v>4735</v>
      </c>
      <c r="C2250" s="364">
        <v>2</v>
      </c>
    </row>
    <row r="2251" spans="1:3" ht="12">
      <c r="A2251" s="363" t="s">
        <v>4738</v>
      </c>
      <c r="B2251" s="357" t="s">
        <v>4737</v>
      </c>
      <c r="C2251" s="364">
        <v>11</v>
      </c>
    </row>
    <row r="2252" spans="1:3" ht="12">
      <c r="A2252" s="363" t="s">
        <v>4740</v>
      </c>
      <c r="B2252" s="357" t="s">
        <v>4739</v>
      </c>
      <c r="C2252" s="364">
        <v>3</v>
      </c>
    </row>
    <row r="2253" spans="1:3" ht="12">
      <c r="A2253" s="363" t="s">
        <v>4742</v>
      </c>
      <c r="B2253" s="357" t="s">
        <v>4741</v>
      </c>
      <c r="C2253" s="364">
        <v>6</v>
      </c>
    </row>
    <row r="2254" spans="1:3" ht="12">
      <c r="A2254" s="363" t="s">
        <v>4744</v>
      </c>
      <c r="B2254" s="357" t="s">
        <v>4743</v>
      </c>
      <c r="C2254" s="364">
        <v>13</v>
      </c>
    </row>
    <row r="2255" spans="1:3" ht="12">
      <c r="A2255" s="363" t="s">
        <v>2656</v>
      </c>
      <c r="B2255" s="357" t="s">
        <v>2657</v>
      </c>
      <c r="C2255" s="364">
        <v>1</v>
      </c>
    </row>
    <row r="2256" spans="1:3" ht="12">
      <c r="A2256" s="363" t="s">
        <v>2658</v>
      </c>
      <c r="B2256" s="357" t="s">
        <v>2659</v>
      </c>
      <c r="C2256" s="364">
        <v>13</v>
      </c>
    </row>
    <row r="2257" spans="1:3" ht="12">
      <c r="A2257" s="363" t="s">
        <v>2660</v>
      </c>
      <c r="B2257" s="357" t="s">
        <v>2661</v>
      </c>
      <c r="C2257" s="364">
        <v>12</v>
      </c>
    </row>
    <row r="2258" spans="1:3" ht="12">
      <c r="A2258" s="363" t="s">
        <v>4273</v>
      </c>
      <c r="B2258" s="357" t="s">
        <v>4866</v>
      </c>
      <c r="C2258" s="364"/>
    </row>
    <row r="2259" spans="1:3" ht="12">
      <c r="A2259" s="363" t="s">
        <v>4746</v>
      </c>
      <c r="B2259" s="357" t="s">
        <v>4745</v>
      </c>
      <c r="C2259" s="364">
        <v>1</v>
      </c>
    </row>
    <row r="2260" spans="1:3" ht="12">
      <c r="A2260" s="363" t="s">
        <v>4748</v>
      </c>
      <c r="B2260" s="357" t="s">
        <v>4747</v>
      </c>
      <c r="C2260" s="364">
        <v>2</v>
      </c>
    </row>
    <row r="2261" spans="1:3" ht="12">
      <c r="A2261" s="363" t="s">
        <v>4750</v>
      </c>
      <c r="B2261" s="357" t="s">
        <v>4749</v>
      </c>
      <c r="C2261" s="364">
        <v>3</v>
      </c>
    </row>
    <row r="2262" spans="1:3" ht="12">
      <c r="A2262" s="363" t="s">
        <v>4752</v>
      </c>
      <c r="B2262" s="357" t="s">
        <v>4751</v>
      </c>
      <c r="C2262" s="364">
        <v>3</v>
      </c>
    </row>
    <row r="2263" spans="1:3" ht="12">
      <c r="A2263" s="363" t="s">
        <v>4754</v>
      </c>
      <c r="B2263" s="357" t="s">
        <v>4753</v>
      </c>
      <c r="C2263" s="364">
        <v>3</v>
      </c>
    </row>
    <row r="2264" spans="1:3" ht="12">
      <c r="A2264" s="363" t="s">
        <v>4756</v>
      </c>
      <c r="B2264" s="357" t="s">
        <v>4755</v>
      </c>
      <c r="C2264" s="364">
        <v>3</v>
      </c>
    </row>
    <row r="2265" spans="1:3" ht="12">
      <c r="A2265" s="363" t="s">
        <v>4758</v>
      </c>
      <c r="B2265" s="357" t="s">
        <v>4757</v>
      </c>
      <c r="C2265" s="364">
        <v>4</v>
      </c>
    </row>
    <row r="2266" spans="1:3" ht="12">
      <c r="A2266" s="363" t="s">
        <v>4760</v>
      </c>
      <c r="B2266" s="357" t="s">
        <v>4759</v>
      </c>
      <c r="C2266" s="364">
        <v>4</v>
      </c>
    </row>
    <row r="2267" spans="1:3" ht="12">
      <c r="A2267" s="363" t="s">
        <v>4762</v>
      </c>
      <c r="B2267" s="357" t="s">
        <v>4761</v>
      </c>
      <c r="C2267" s="364">
        <v>4</v>
      </c>
    </row>
    <row r="2268" spans="1:3" ht="12">
      <c r="A2268" s="363" t="s">
        <v>4764</v>
      </c>
      <c r="B2268" s="357" t="s">
        <v>4763</v>
      </c>
      <c r="C2268" s="364">
        <v>4</v>
      </c>
    </row>
    <row r="2269" spans="1:3" ht="12">
      <c r="A2269" s="363" t="s">
        <v>4766</v>
      </c>
      <c r="B2269" s="357" t="s">
        <v>4765</v>
      </c>
      <c r="C2269" s="364">
        <v>10</v>
      </c>
    </row>
    <row r="2270" spans="1:3" ht="12">
      <c r="A2270" s="363" t="s">
        <v>4768</v>
      </c>
      <c r="B2270" s="357" t="s">
        <v>4767</v>
      </c>
      <c r="C2270" s="364">
        <v>13</v>
      </c>
    </row>
    <row r="2271" spans="1:3" ht="12">
      <c r="A2271" s="363" t="s">
        <v>4770</v>
      </c>
      <c r="B2271" s="357" t="s">
        <v>4769</v>
      </c>
      <c r="C2271" s="364">
        <v>3</v>
      </c>
    </row>
    <row r="2272" spans="1:3" ht="12">
      <c r="A2272" s="363" t="s">
        <v>4772</v>
      </c>
      <c r="B2272" s="357" t="s">
        <v>4771</v>
      </c>
      <c r="C2272" s="364">
        <v>7</v>
      </c>
    </row>
    <row r="2273" spans="1:3" ht="12">
      <c r="A2273" s="363" t="s">
        <v>4774</v>
      </c>
      <c r="B2273" s="357" t="s">
        <v>4773</v>
      </c>
      <c r="C2273" s="364">
        <v>3</v>
      </c>
    </row>
    <row r="2274" spans="1:3" ht="12">
      <c r="A2274" s="363" t="s">
        <v>4776</v>
      </c>
      <c r="B2274" s="357" t="s">
        <v>4775</v>
      </c>
      <c r="C2274" s="364">
        <v>7</v>
      </c>
    </row>
    <row r="2275" spans="1:3" ht="12">
      <c r="A2275" s="363" t="s">
        <v>4778</v>
      </c>
      <c r="B2275" s="357" t="s">
        <v>4777</v>
      </c>
      <c r="C2275" s="364">
        <v>5</v>
      </c>
    </row>
    <row r="2276" spans="1:3" ht="12">
      <c r="A2276" s="363" t="s">
        <v>4780</v>
      </c>
      <c r="B2276" s="357" t="s">
        <v>4779</v>
      </c>
      <c r="C2276" s="364">
        <v>4</v>
      </c>
    </row>
    <row r="2277" spans="1:3" ht="12">
      <c r="A2277" s="363" t="s">
        <v>4782</v>
      </c>
      <c r="B2277" s="357" t="s">
        <v>4781</v>
      </c>
      <c r="C2277" s="364">
        <v>3</v>
      </c>
    </row>
    <row r="2278" spans="1:3" ht="12">
      <c r="A2278" s="363" t="s">
        <v>1139</v>
      </c>
      <c r="B2278" s="357" t="s">
        <v>1138</v>
      </c>
      <c r="C2278" s="364">
        <v>9</v>
      </c>
    </row>
    <row r="2279" spans="1:3" ht="12">
      <c r="A2279" s="363" t="s">
        <v>1141</v>
      </c>
      <c r="B2279" s="357" t="s">
        <v>1140</v>
      </c>
      <c r="C2279" s="364">
        <v>4</v>
      </c>
    </row>
    <row r="2280" spans="1:3" ht="12">
      <c r="A2280" s="363" t="s">
        <v>1143</v>
      </c>
      <c r="B2280" s="357" t="s">
        <v>1142</v>
      </c>
      <c r="C2280" s="364">
        <v>7</v>
      </c>
    </row>
    <row r="2281" spans="1:3" ht="12">
      <c r="A2281" s="363" t="s">
        <v>1145</v>
      </c>
      <c r="B2281" s="357" t="s">
        <v>1144</v>
      </c>
      <c r="C2281" s="364">
        <v>7</v>
      </c>
    </row>
    <row r="2282" spans="1:3" ht="12">
      <c r="A2282" s="363" t="s">
        <v>1147</v>
      </c>
      <c r="B2282" s="357" t="s">
        <v>1146</v>
      </c>
      <c r="C2282" s="364">
        <v>6</v>
      </c>
    </row>
    <row r="2283" spans="1:3" ht="12">
      <c r="A2283" s="363" t="s">
        <v>1149</v>
      </c>
      <c r="B2283" s="357" t="s">
        <v>1148</v>
      </c>
      <c r="C2283" s="364">
        <v>4</v>
      </c>
    </row>
    <row r="2284" spans="1:3" ht="12">
      <c r="A2284" s="363" t="s">
        <v>1151</v>
      </c>
      <c r="B2284" s="357" t="s">
        <v>1150</v>
      </c>
      <c r="C2284" s="364">
        <v>13</v>
      </c>
    </row>
    <row r="2285" spans="1:3" ht="12">
      <c r="A2285" s="363" t="s">
        <v>1328</v>
      </c>
      <c r="B2285" s="357" t="s">
        <v>1152</v>
      </c>
      <c r="C2285" s="364">
        <v>11</v>
      </c>
    </row>
    <row r="2286" spans="1:3" ht="12">
      <c r="A2286" s="363" t="s">
        <v>1330</v>
      </c>
      <c r="B2286" s="357" t="s">
        <v>1329</v>
      </c>
      <c r="C2286" s="364">
        <v>13</v>
      </c>
    </row>
    <row r="2287" spans="1:3" ht="12">
      <c r="A2287" s="363" t="s">
        <v>1332</v>
      </c>
      <c r="B2287" s="357" t="s">
        <v>1331</v>
      </c>
      <c r="C2287" s="364">
        <v>13</v>
      </c>
    </row>
    <row r="2288" spans="1:3" ht="12">
      <c r="A2288" s="363" t="s">
        <v>1334</v>
      </c>
      <c r="B2288" s="357" t="s">
        <v>1333</v>
      </c>
      <c r="C2288" s="364">
        <v>6</v>
      </c>
    </row>
    <row r="2289" spans="1:3" ht="12">
      <c r="A2289" s="363" t="s">
        <v>1336</v>
      </c>
      <c r="B2289" s="357" t="s">
        <v>1335</v>
      </c>
      <c r="C2289" s="364">
        <v>6</v>
      </c>
    </row>
    <row r="2290" spans="1:3" ht="12">
      <c r="A2290" s="363" t="s">
        <v>1338</v>
      </c>
      <c r="B2290" s="357" t="s">
        <v>1337</v>
      </c>
      <c r="C2290" s="364">
        <v>5</v>
      </c>
    </row>
    <row r="2291" spans="1:3" ht="12">
      <c r="A2291" s="363" t="s">
        <v>2662</v>
      </c>
      <c r="B2291" s="357" t="s">
        <v>1339</v>
      </c>
      <c r="C2291" s="364">
        <v>13</v>
      </c>
    </row>
    <row r="2292" spans="1:3" ht="12">
      <c r="A2292" s="363" t="s">
        <v>1341</v>
      </c>
      <c r="B2292" s="357" t="s">
        <v>1340</v>
      </c>
      <c r="C2292" s="364">
        <v>7</v>
      </c>
    </row>
    <row r="2293" spans="1:3" ht="12">
      <c r="A2293" s="363" t="s">
        <v>1343</v>
      </c>
      <c r="B2293" s="357" t="s">
        <v>1342</v>
      </c>
      <c r="C2293" s="364">
        <v>13</v>
      </c>
    </row>
    <row r="2294" spans="1:3" ht="12">
      <c r="A2294" s="363" t="s">
        <v>1345</v>
      </c>
      <c r="B2294" s="357" t="s">
        <v>1344</v>
      </c>
      <c r="C2294" s="364">
        <v>7</v>
      </c>
    </row>
    <row r="2295" spans="1:3" ht="12">
      <c r="A2295" s="363" t="s">
        <v>2663</v>
      </c>
      <c r="B2295" s="357" t="s">
        <v>2664</v>
      </c>
      <c r="C2295" s="364">
        <v>7</v>
      </c>
    </row>
    <row r="2296" spans="1:3" ht="12">
      <c r="A2296" s="363" t="s">
        <v>2665</v>
      </c>
      <c r="B2296" s="357" t="s">
        <v>2666</v>
      </c>
      <c r="C2296" s="364">
        <v>8</v>
      </c>
    </row>
    <row r="2297" spans="1:3" ht="12">
      <c r="A2297" s="363" t="s">
        <v>4273</v>
      </c>
      <c r="B2297" s="357" t="s">
        <v>4866</v>
      </c>
      <c r="C2297" s="364"/>
    </row>
    <row r="2298" spans="1:3" ht="12">
      <c r="A2298" s="363" t="s">
        <v>1347</v>
      </c>
      <c r="B2298" s="357" t="s">
        <v>1346</v>
      </c>
      <c r="C2298" s="364">
        <v>1</v>
      </c>
    </row>
    <row r="2299" spans="1:3" ht="12">
      <c r="A2299" s="363" t="s">
        <v>1349</v>
      </c>
      <c r="B2299" s="357" t="s">
        <v>1348</v>
      </c>
      <c r="C2299" s="364">
        <v>2</v>
      </c>
    </row>
    <row r="2300" spans="1:3" ht="12">
      <c r="A2300" s="363" t="s">
        <v>1351</v>
      </c>
      <c r="B2300" s="357" t="s">
        <v>1350</v>
      </c>
      <c r="C2300" s="364">
        <v>2</v>
      </c>
    </row>
    <row r="2301" spans="1:3" ht="12">
      <c r="A2301" s="363" t="s">
        <v>1353</v>
      </c>
      <c r="B2301" s="357" t="s">
        <v>1352</v>
      </c>
      <c r="C2301" s="364">
        <v>3</v>
      </c>
    </row>
    <row r="2302" spans="1:3" ht="12">
      <c r="A2302" s="363" t="s">
        <v>1355</v>
      </c>
      <c r="B2302" s="357" t="s">
        <v>1354</v>
      </c>
      <c r="C2302" s="364">
        <v>3</v>
      </c>
    </row>
    <row r="2303" spans="1:3" ht="12">
      <c r="A2303" s="363" t="s">
        <v>1357</v>
      </c>
      <c r="B2303" s="357" t="s">
        <v>1356</v>
      </c>
      <c r="C2303" s="364">
        <v>3</v>
      </c>
    </row>
    <row r="2304" spans="1:3" ht="12">
      <c r="A2304" s="363" t="s">
        <v>1359</v>
      </c>
      <c r="B2304" s="357" t="s">
        <v>1358</v>
      </c>
      <c r="C2304" s="364">
        <v>3</v>
      </c>
    </row>
    <row r="2305" spans="1:3" ht="12">
      <c r="A2305" s="363" t="s">
        <v>1361</v>
      </c>
      <c r="B2305" s="357" t="s">
        <v>1360</v>
      </c>
      <c r="C2305" s="364">
        <v>3</v>
      </c>
    </row>
    <row r="2306" spans="1:3" ht="12">
      <c r="A2306" s="363" t="s">
        <v>1363</v>
      </c>
      <c r="B2306" s="357" t="s">
        <v>1362</v>
      </c>
      <c r="C2306" s="364">
        <v>3</v>
      </c>
    </row>
    <row r="2307" spans="1:3" ht="12">
      <c r="A2307" s="363" t="s">
        <v>1365</v>
      </c>
      <c r="B2307" s="357" t="s">
        <v>1364</v>
      </c>
      <c r="C2307" s="364">
        <v>3</v>
      </c>
    </row>
    <row r="2308" spans="1:3" ht="12">
      <c r="A2308" s="363" t="s">
        <v>1367</v>
      </c>
      <c r="B2308" s="357" t="s">
        <v>1366</v>
      </c>
      <c r="C2308" s="364">
        <v>3</v>
      </c>
    </row>
    <row r="2309" spans="1:3" ht="12">
      <c r="A2309" s="363" t="s">
        <v>1484</v>
      </c>
      <c r="B2309" s="357" t="s">
        <v>1368</v>
      </c>
      <c r="C2309" s="364">
        <v>3</v>
      </c>
    </row>
    <row r="2310" spans="1:3" ht="12">
      <c r="A2310" s="363" t="s">
        <v>1486</v>
      </c>
      <c r="B2310" s="357" t="s">
        <v>1485</v>
      </c>
      <c r="C2310" s="364">
        <v>3</v>
      </c>
    </row>
    <row r="2311" spans="1:3" ht="12">
      <c r="A2311" s="363" t="s">
        <v>2667</v>
      </c>
      <c r="B2311" s="357" t="s">
        <v>1487</v>
      </c>
      <c r="C2311" s="364">
        <v>3</v>
      </c>
    </row>
    <row r="2312" spans="1:3" ht="12">
      <c r="A2312" s="363" t="s">
        <v>1489</v>
      </c>
      <c r="B2312" s="357" t="s">
        <v>1488</v>
      </c>
      <c r="C2312" s="364">
        <v>11</v>
      </c>
    </row>
    <row r="2313" spans="1:3" ht="12">
      <c r="A2313" s="363" t="s">
        <v>1491</v>
      </c>
      <c r="B2313" s="357" t="s">
        <v>1490</v>
      </c>
      <c r="C2313" s="364">
        <v>4</v>
      </c>
    </row>
    <row r="2314" spans="1:3" ht="12">
      <c r="A2314" s="363" t="s">
        <v>2668</v>
      </c>
      <c r="B2314" s="357" t="s">
        <v>1492</v>
      </c>
      <c r="C2314" s="364">
        <v>3</v>
      </c>
    </row>
    <row r="2315" spans="1:3" ht="12">
      <c r="A2315" s="363" t="s">
        <v>2669</v>
      </c>
      <c r="B2315" s="357" t="s">
        <v>1493</v>
      </c>
      <c r="C2315" s="364">
        <v>3</v>
      </c>
    </row>
    <row r="2316" spans="1:3" ht="12">
      <c r="A2316" s="363" t="s">
        <v>1495</v>
      </c>
      <c r="B2316" s="357" t="s">
        <v>1494</v>
      </c>
      <c r="C2316" s="364">
        <v>3</v>
      </c>
    </row>
    <row r="2317" spans="1:3" ht="12">
      <c r="A2317" s="363" t="s">
        <v>1497</v>
      </c>
      <c r="B2317" s="357" t="s">
        <v>1496</v>
      </c>
      <c r="C2317" s="364">
        <v>3</v>
      </c>
    </row>
    <row r="2318" spans="1:3" ht="12">
      <c r="A2318" s="363" t="s">
        <v>1499</v>
      </c>
      <c r="B2318" s="357" t="s">
        <v>1498</v>
      </c>
      <c r="C2318" s="364">
        <v>4</v>
      </c>
    </row>
    <row r="2319" spans="1:3" ht="12">
      <c r="A2319" s="363" t="s">
        <v>2670</v>
      </c>
      <c r="B2319" s="357" t="s">
        <v>1500</v>
      </c>
      <c r="C2319" s="364">
        <v>4</v>
      </c>
    </row>
    <row r="2320" spans="1:3" ht="12">
      <c r="A2320" s="363" t="s">
        <v>1502</v>
      </c>
      <c r="B2320" s="357" t="s">
        <v>1501</v>
      </c>
      <c r="C2320" s="364">
        <v>3</v>
      </c>
    </row>
    <row r="2321" spans="1:3" ht="12">
      <c r="A2321" s="363" t="s">
        <v>1504</v>
      </c>
      <c r="B2321" s="357" t="s">
        <v>1503</v>
      </c>
      <c r="C2321" s="364">
        <v>4</v>
      </c>
    </row>
    <row r="2322" spans="1:3" ht="12">
      <c r="A2322" s="363" t="s">
        <v>2671</v>
      </c>
      <c r="B2322" s="357" t="s">
        <v>1505</v>
      </c>
      <c r="C2322" s="364">
        <v>4</v>
      </c>
    </row>
    <row r="2323" spans="1:3" ht="12">
      <c r="A2323" s="363" t="s">
        <v>1507</v>
      </c>
      <c r="B2323" s="357" t="s">
        <v>1506</v>
      </c>
      <c r="C2323" s="364">
        <v>3</v>
      </c>
    </row>
    <row r="2324" spans="1:3" ht="12">
      <c r="A2324" s="363" t="s">
        <v>1509</v>
      </c>
      <c r="B2324" s="357" t="s">
        <v>1508</v>
      </c>
      <c r="C2324" s="364">
        <v>3</v>
      </c>
    </row>
    <row r="2325" spans="1:3" ht="12">
      <c r="A2325" s="363" t="s">
        <v>1511</v>
      </c>
      <c r="B2325" s="357" t="s">
        <v>1510</v>
      </c>
      <c r="C2325" s="364">
        <v>2</v>
      </c>
    </row>
    <row r="2326" spans="1:3" ht="12">
      <c r="A2326" s="363" t="s">
        <v>1513</v>
      </c>
      <c r="B2326" s="357" t="s">
        <v>1512</v>
      </c>
      <c r="C2326" s="364">
        <v>4</v>
      </c>
    </row>
    <row r="2327" spans="1:3" ht="12">
      <c r="A2327" s="363" t="s">
        <v>1515</v>
      </c>
      <c r="B2327" s="357" t="s">
        <v>1514</v>
      </c>
      <c r="C2327" s="364">
        <v>4</v>
      </c>
    </row>
    <row r="2328" spans="1:3" ht="12">
      <c r="A2328" s="363" t="s">
        <v>1517</v>
      </c>
      <c r="B2328" s="357" t="s">
        <v>1516</v>
      </c>
      <c r="C2328" s="364">
        <v>4</v>
      </c>
    </row>
    <row r="2329" spans="1:3" ht="12">
      <c r="A2329" s="363" t="s">
        <v>1519</v>
      </c>
      <c r="B2329" s="357" t="s">
        <v>1518</v>
      </c>
      <c r="C2329" s="364">
        <v>4</v>
      </c>
    </row>
    <row r="2330" spans="1:3" ht="12">
      <c r="A2330" s="363" t="s">
        <v>1521</v>
      </c>
      <c r="B2330" s="357" t="s">
        <v>1520</v>
      </c>
      <c r="C2330" s="364">
        <v>3</v>
      </c>
    </row>
    <row r="2331" spans="1:3" ht="12">
      <c r="A2331" s="363" t="s">
        <v>1523</v>
      </c>
      <c r="B2331" s="357" t="s">
        <v>1522</v>
      </c>
      <c r="C2331" s="364">
        <v>4</v>
      </c>
    </row>
    <row r="2332" spans="1:3" ht="12">
      <c r="A2332" s="363" t="s">
        <v>1525</v>
      </c>
      <c r="B2332" s="357" t="s">
        <v>1524</v>
      </c>
      <c r="C2332" s="364">
        <v>3</v>
      </c>
    </row>
    <row r="2333" spans="1:3" ht="12">
      <c r="A2333" s="363" t="s">
        <v>1527</v>
      </c>
      <c r="B2333" s="357" t="s">
        <v>1526</v>
      </c>
      <c r="C2333" s="364">
        <v>4</v>
      </c>
    </row>
    <row r="2334" spans="1:3" ht="12">
      <c r="A2334" s="363" t="s">
        <v>1529</v>
      </c>
      <c r="B2334" s="357" t="s">
        <v>1528</v>
      </c>
      <c r="C2334" s="364">
        <v>4</v>
      </c>
    </row>
    <row r="2335" spans="1:3" ht="12">
      <c r="A2335" s="363" t="s">
        <v>1531</v>
      </c>
      <c r="B2335" s="357" t="s">
        <v>1530</v>
      </c>
      <c r="C2335" s="364">
        <v>4</v>
      </c>
    </row>
    <row r="2336" spans="1:3" ht="12">
      <c r="A2336" s="363" t="s">
        <v>1533</v>
      </c>
      <c r="B2336" s="357" t="s">
        <v>1532</v>
      </c>
      <c r="C2336" s="364">
        <v>4</v>
      </c>
    </row>
    <row r="2337" spans="1:3" ht="12">
      <c r="A2337" s="363" t="s">
        <v>1535</v>
      </c>
      <c r="B2337" s="357" t="s">
        <v>1534</v>
      </c>
      <c r="C2337" s="364">
        <v>4</v>
      </c>
    </row>
    <row r="2338" spans="1:3" ht="12">
      <c r="A2338" s="363" t="s">
        <v>1537</v>
      </c>
      <c r="B2338" s="357" t="s">
        <v>1536</v>
      </c>
      <c r="C2338" s="364">
        <v>4</v>
      </c>
    </row>
    <row r="2339" spans="1:3" ht="12">
      <c r="A2339" s="363" t="s">
        <v>1539</v>
      </c>
      <c r="B2339" s="357" t="s">
        <v>1538</v>
      </c>
      <c r="C2339" s="364">
        <v>4</v>
      </c>
    </row>
    <row r="2340" spans="1:3" ht="12">
      <c r="A2340" s="363" t="s">
        <v>1541</v>
      </c>
      <c r="B2340" s="357" t="s">
        <v>1540</v>
      </c>
      <c r="C2340" s="364">
        <v>4</v>
      </c>
    </row>
    <row r="2341" spans="1:3" ht="12">
      <c r="A2341" s="363" t="s">
        <v>1543</v>
      </c>
      <c r="B2341" s="357" t="s">
        <v>1542</v>
      </c>
      <c r="C2341" s="364">
        <v>4</v>
      </c>
    </row>
    <row r="2342" spans="1:3" ht="12">
      <c r="A2342" s="363" t="s">
        <v>1545</v>
      </c>
      <c r="B2342" s="357" t="s">
        <v>1544</v>
      </c>
      <c r="C2342" s="364">
        <v>10</v>
      </c>
    </row>
    <row r="2343" spans="1:3" ht="12">
      <c r="A2343" s="363" t="s">
        <v>1547</v>
      </c>
      <c r="B2343" s="357" t="s">
        <v>1546</v>
      </c>
      <c r="C2343" s="364">
        <v>4</v>
      </c>
    </row>
    <row r="2344" spans="1:3" ht="12">
      <c r="A2344" s="363" t="s">
        <v>2605</v>
      </c>
      <c r="B2344" s="357" t="s">
        <v>2604</v>
      </c>
      <c r="C2344" s="364">
        <v>3</v>
      </c>
    </row>
    <row r="2345" spans="1:3" ht="12">
      <c r="A2345" s="363" t="s">
        <v>5767</v>
      </c>
      <c r="B2345" s="357" t="s">
        <v>5766</v>
      </c>
      <c r="C2345" s="364">
        <v>4</v>
      </c>
    </row>
    <row r="2346" spans="1:3" ht="12">
      <c r="A2346" s="363" t="s">
        <v>5769</v>
      </c>
      <c r="B2346" s="357" t="s">
        <v>5768</v>
      </c>
      <c r="C2346" s="364">
        <v>4</v>
      </c>
    </row>
    <row r="2347" spans="1:3" ht="12">
      <c r="A2347" s="363" t="s">
        <v>5771</v>
      </c>
      <c r="B2347" s="357" t="s">
        <v>5770</v>
      </c>
      <c r="C2347" s="364">
        <v>4</v>
      </c>
    </row>
    <row r="2348" spans="1:3" ht="12">
      <c r="A2348" s="363" t="s">
        <v>5773</v>
      </c>
      <c r="B2348" s="357" t="s">
        <v>5772</v>
      </c>
      <c r="C2348" s="364">
        <v>4</v>
      </c>
    </row>
    <row r="2349" spans="1:3" ht="12">
      <c r="A2349" s="363" t="s">
        <v>5775</v>
      </c>
      <c r="B2349" s="357" t="s">
        <v>5774</v>
      </c>
      <c r="C2349" s="364">
        <v>4</v>
      </c>
    </row>
    <row r="2350" spans="1:3" ht="12">
      <c r="A2350" s="363" t="s">
        <v>5777</v>
      </c>
      <c r="B2350" s="357" t="s">
        <v>5776</v>
      </c>
      <c r="C2350" s="364">
        <v>5</v>
      </c>
    </row>
    <row r="2351" spans="1:3" ht="12">
      <c r="A2351" s="363" t="s">
        <v>5779</v>
      </c>
      <c r="B2351" s="357" t="s">
        <v>5778</v>
      </c>
      <c r="C2351" s="364">
        <v>7</v>
      </c>
    </row>
    <row r="2352" spans="1:3" ht="24">
      <c r="A2352" s="363" t="s">
        <v>2672</v>
      </c>
      <c r="B2352" s="357" t="s">
        <v>5780</v>
      </c>
      <c r="C2352" s="364">
        <v>5</v>
      </c>
    </row>
    <row r="2353" spans="1:3" ht="12">
      <c r="A2353" s="363" t="s">
        <v>5782</v>
      </c>
      <c r="B2353" s="357" t="s">
        <v>5781</v>
      </c>
      <c r="C2353" s="364">
        <v>3</v>
      </c>
    </row>
    <row r="2354" spans="1:3" ht="12">
      <c r="A2354" s="363" t="s">
        <v>5784</v>
      </c>
      <c r="B2354" s="357" t="s">
        <v>5783</v>
      </c>
      <c r="C2354" s="364">
        <v>3</v>
      </c>
    </row>
    <row r="2355" spans="1:3" ht="12">
      <c r="A2355" s="363" t="s">
        <v>2673</v>
      </c>
      <c r="B2355" s="357" t="s">
        <v>5785</v>
      </c>
      <c r="C2355" s="364">
        <v>3</v>
      </c>
    </row>
    <row r="2356" spans="1:3" ht="12">
      <c r="A2356" s="363" t="s">
        <v>1975</v>
      </c>
      <c r="B2356" s="357" t="s">
        <v>5786</v>
      </c>
      <c r="C2356" s="364">
        <v>4</v>
      </c>
    </row>
    <row r="2357" spans="1:3" ht="12">
      <c r="A2357" s="363" t="s">
        <v>5788</v>
      </c>
      <c r="B2357" s="357" t="s">
        <v>5787</v>
      </c>
      <c r="C2357" s="364">
        <v>5</v>
      </c>
    </row>
    <row r="2358" spans="1:3" ht="12">
      <c r="A2358" s="363" t="s">
        <v>5790</v>
      </c>
      <c r="B2358" s="357" t="s">
        <v>5789</v>
      </c>
      <c r="C2358" s="364">
        <v>2</v>
      </c>
    </row>
    <row r="2359" spans="1:3" ht="12">
      <c r="A2359" s="363" t="s">
        <v>5792</v>
      </c>
      <c r="B2359" s="357" t="s">
        <v>5791</v>
      </c>
      <c r="C2359" s="364">
        <v>4</v>
      </c>
    </row>
    <row r="2360" spans="1:3" ht="12">
      <c r="A2360" s="363" t="s">
        <v>5794</v>
      </c>
      <c r="B2360" s="357" t="s">
        <v>5793</v>
      </c>
      <c r="C2360" s="364">
        <v>5</v>
      </c>
    </row>
    <row r="2361" spans="1:3" ht="12">
      <c r="A2361" s="363" t="s">
        <v>5796</v>
      </c>
      <c r="B2361" s="357" t="s">
        <v>5795</v>
      </c>
      <c r="C2361" s="364">
        <v>9</v>
      </c>
    </row>
    <row r="2362" spans="1:3" ht="12">
      <c r="A2362" s="363" t="s">
        <v>5798</v>
      </c>
      <c r="B2362" s="357" t="s">
        <v>5797</v>
      </c>
      <c r="C2362" s="364">
        <v>3</v>
      </c>
    </row>
    <row r="2363" spans="1:3" ht="12">
      <c r="A2363" s="363" t="s">
        <v>5800</v>
      </c>
      <c r="B2363" s="357" t="s">
        <v>5799</v>
      </c>
      <c r="C2363" s="364">
        <v>3</v>
      </c>
    </row>
    <row r="2364" spans="1:3" ht="12">
      <c r="A2364" s="363" t="s">
        <v>5802</v>
      </c>
      <c r="B2364" s="357" t="s">
        <v>5801</v>
      </c>
      <c r="C2364" s="364">
        <v>3</v>
      </c>
    </row>
    <row r="2365" spans="1:3" ht="12">
      <c r="A2365" s="363" t="s">
        <v>5804</v>
      </c>
      <c r="B2365" s="357" t="s">
        <v>5803</v>
      </c>
      <c r="C2365" s="364">
        <v>4</v>
      </c>
    </row>
    <row r="2366" spans="1:3" ht="12">
      <c r="A2366" s="363" t="s">
        <v>5806</v>
      </c>
      <c r="B2366" s="357" t="s">
        <v>5805</v>
      </c>
      <c r="C2366" s="364">
        <v>4</v>
      </c>
    </row>
    <row r="2367" spans="1:3" ht="12">
      <c r="A2367" s="363" t="s">
        <v>5808</v>
      </c>
      <c r="B2367" s="357" t="s">
        <v>5807</v>
      </c>
      <c r="C2367" s="364">
        <v>4</v>
      </c>
    </row>
    <row r="2368" spans="1:3" ht="12">
      <c r="A2368" s="363" t="s">
        <v>5810</v>
      </c>
      <c r="B2368" s="357" t="s">
        <v>5809</v>
      </c>
      <c r="C2368" s="364">
        <v>4</v>
      </c>
    </row>
    <row r="2369" spans="1:3" ht="12">
      <c r="A2369" s="363" t="s">
        <v>5812</v>
      </c>
      <c r="B2369" s="357" t="s">
        <v>5811</v>
      </c>
      <c r="C2369" s="364">
        <v>6</v>
      </c>
    </row>
    <row r="2370" spans="1:3" ht="12">
      <c r="A2370" s="363" t="s">
        <v>2674</v>
      </c>
      <c r="B2370" s="357" t="s">
        <v>5813</v>
      </c>
      <c r="C2370" s="364">
        <v>8</v>
      </c>
    </row>
    <row r="2371" spans="1:3" ht="12">
      <c r="A2371" s="363" t="s">
        <v>5815</v>
      </c>
      <c r="B2371" s="357" t="s">
        <v>5814</v>
      </c>
      <c r="C2371" s="364">
        <v>8</v>
      </c>
    </row>
    <row r="2372" spans="1:3" ht="12">
      <c r="A2372" s="363" t="s">
        <v>5817</v>
      </c>
      <c r="B2372" s="357" t="s">
        <v>5816</v>
      </c>
      <c r="C2372" s="364">
        <v>8</v>
      </c>
    </row>
    <row r="2373" spans="1:3" ht="12">
      <c r="A2373" s="363" t="s">
        <v>5819</v>
      </c>
      <c r="B2373" s="357" t="s">
        <v>5818</v>
      </c>
      <c r="C2373" s="364">
        <v>5</v>
      </c>
    </row>
    <row r="2374" spans="1:3" ht="12">
      <c r="A2374" s="363" t="s">
        <v>5821</v>
      </c>
      <c r="B2374" s="357" t="s">
        <v>5820</v>
      </c>
      <c r="C2374" s="364">
        <v>13</v>
      </c>
    </row>
    <row r="2375" spans="1:3" ht="12">
      <c r="A2375" s="363" t="s">
        <v>5823</v>
      </c>
      <c r="B2375" s="357" t="s">
        <v>5822</v>
      </c>
      <c r="C2375" s="364">
        <v>13</v>
      </c>
    </row>
    <row r="2376" spans="1:3" ht="12">
      <c r="A2376" s="363" t="s">
        <v>5825</v>
      </c>
      <c r="B2376" s="357" t="s">
        <v>5824</v>
      </c>
      <c r="C2376" s="364">
        <v>13</v>
      </c>
    </row>
    <row r="2377" spans="1:3" ht="12">
      <c r="A2377" s="363" t="s">
        <v>5827</v>
      </c>
      <c r="B2377" s="357" t="s">
        <v>5826</v>
      </c>
      <c r="C2377" s="364">
        <v>13</v>
      </c>
    </row>
    <row r="2378" spans="1:3" ht="12">
      <c r="A2378" s="363" t="s">
        <v>2675</v>
      </c>
      <c r="B2378" s="357" t="s">
        <v>5828</v>
      </c>
      <c r="C2378" s="364">
        <v>7</v>
      </c>
    </row>
    <row r="2379" spans="1:3" ht="12">
      <c r="A2379" s="363" t="s">
        <v>5830</v>
      </c>
      <c r="B2379" s="357" t="s">
        <v>5829</v>
      </c>
      <c r="C2379" s="364">
        <v>8</v>
      </c>
    </row>
    <row r="2380" spans="1:3" ht="24">
      <c r="A2380" s="363" t="s">
        <v>2676</v>
      </c>
      <c r="B2380" s="357" t="s">
        <v>5831</v>
      </c>
      <c r="C2380" s="364">
        <v>13</v>
      </c>
    </row>
    <row r="2381" spans="1:3" ht="12">
      <c r="A2381" s="363" t="s">
        <v>5833</v>
      </c>
      <c r="B2381" s="357" t="s">
        <v>5832</v>
      </c>
      <c r="C2381" s="364">
        <v>6</v>
      </c>
    </row>
    <row r="2382" spans="1:3" ht="12">
      <c r="A2382" s="363" t="s">
        <v>2677</v>
      </c>
      <c r="B2382" s="357" t="s">
        <v>5834</v>
      </c>
      <c r="C2382" s="364">
        <v>13</v>
      </c>
    </row>
    <row r="2383" spans="1:3" ht="12">
      <c r="A2383" s="363" t="s">
        <v>2678</v>
      </c>
      <c r="B2383" s="357" t="s">
        <v>5835</v>
      </c>
      <c r="C2383" s="364">
        <v>13</v>
      </c>
    </row>
    <row r="2384" spans="1:3" ht="12">
      <c r="A2384" s="363" t="s">
        <v>2679</v>
      </c>
      <c r="B2384" s="357" t="s">
        <v>5836</v>
      </c>
      <c r="C2384" s="364">
        <v>7</v>
      </c>
    </row>
    <row r="2385" spans="1:3" ht="12">
      <c r="A2385" s="363" t="s">
        <v>5838</v>
      </c>
      <c r="B2385" s="357" t="s">
        <v>5837</v>
      </c>
      <c r="C2385" s="364">
        <v>5</v>
      </c>
    </row>
    <row r="2386" spans="1:3" ht="12">
      <c r="A2386" s="363" t="s">
        <v>5840</v>
      </c>
      <c r="B2386" s="357" t="s">
        <v>5839</v>
      </c>
      <c r="C2386" s="364">
        <v>4</v>
      </c>
    </row>
    <row r="2387" spans="1:3" ht="12">
      <c r="A2387" s="363" t="s">
        <v>5842</v>
      </c>
      <c r="B2387" s="357" t="s">
        <v>5841</v>
      </c>
      <c r="C2387" s="364">
        <v>6</v>
      </c>
    </row>
    <row r="2388" spans="1:3" ht="12">
      <c r="A2388" s="363" t="s">
        <v>5844</v>
      </c>
      <c r="B2388" s="357" t="s">
        <v>5843</v>
      </c>
      <c r="C2388" s="364">
        <v>6</v>
      </c>
    </row>
    <row r="2389" spans="1:3" ht="12">
      <c r="A2389" s="363" t="s">
        <v>5846</v>
      </c>
      <c r="B2389" s="357" t="s">
        <v>5845</v>
      </c>
      <c r="C2389" s="364">
        <v>6</v>
      </c>
    </row>
    <row r="2390" spans="1:3" ht="12">
      <c r="A2390" s="363" t="s">
        <v>5848</v>
      </c>
      <c r="B2390" s="357" t="s">
        <v>5847</v>
      </c>
      <c r="C2390" s="364">
        <v>13</v>
      </c>
    </row>
    <row r="2391" spans="1:3" ht="12">
      <c r="A2391" s="363" t="s">
        <v>5850</v>
      </c>
      <c r="B2391" s="357" t="s">
        <v>5849</v>
      </c>
      <c r="C2391" s="364">
        <v>13</v>
      </c>
    </row>
    <row r="2392" spans="1:3" ht="12">
      <c r="A2392" s="363" t="s">
        <v>2680</v>
      </c>
      <c r="B2392" s="357" t="s">
        <v>5851</v>
      </c>
      <c r="C2392" s="364">
        <v>6</v>
      </c>
    </row>
    <row r="2393" spans="1:3" ht="12">
      <c r="A2393" s="363" t="s">
        <v>5853</v>
      </c>
      <c r="B2393" s="357" t="s">
        <v>5852</v>
      </c>
      <c r="C2393" s="364">
        <v>4</v>
      </c>
    </row>
    <row r="2394" spans="1:3" ht="12">
      <c r="A2394" s="363" t="s">
        <v>5855</v>
      </c>
      <c r="B2394" s="357" t="s">
        <v>5854</v>
      </c>
      <c r="C2394" s="364">
        <v>4</v>
      </c>
    </row>
    <row r="2395" spans="1:3" ht="24">
      <c r="A2395" s="363" t="s">
        <v>5857</v>
      </c>
      <c r="B2395" s="357" t="s">
        <v>5856</v>
      </c>
      <c r="C2395" s="364">
        <v>13</v>
      </c>
    </row>
    <row r="2396" spans="1:3" ht="12">
      <c r="A2396" s="363" t="s">
        <v>5859</v>
      </c>
      <c r="B2396" s="357" t="s">
        <v>5858</v>
      </c>
      <c r="C2396" s="364">
        <v>7</v>
      </c>
    </row>
    <row r="2397" spans="1:3" ht="12">
      <c r="A2397" s="363" t="s">
        <v>5861</v>
      </c>
      <c r="B2397" s="357" t="s">
        <v>5860</v>
      </c>
      <c r="C2397" s="364">
        <v>6</v>
      </c>
    </row>
    <row r="2398" spans="1:3" ht="12">
      <c r="A2398" s="363" t="s">
        <v>2681</v>
      </c>
      <c r="B2398" s="357" t="s">
        <v>2682</v>
      </c>
      <c r="C2398" s="364">
        <v>13</v>
      </c>
    </row>
    <row r="2399" spans="1:3" ht="12">
      <c r="A2399" s="363" t="s">
        <v>2683</v>
      </c>
      <c r="B2399" s="357" t="s">
        <v>2684</v>
      </c>
      <c r="C2399" s="364">
        <v>4</v>
      </c>
    </row>
    <row r="2400" spans="1:3" ht="12">
      <c r="A2400" s="363" t="s">
        <v>2685</v>
      </c>
      <c r="B2400" s="357" t="s">
        <v>2686</v>
      </c>
      <c r="C2400" s="364">
        <v>12</v>
      </c>
    </row>
    <row r="2401" spans="1:3" ht="12">
      <c r="A2401" s="363" t="s">
        <v>4273</v>
      </c>
      <c r="B2401" s="357" t="s">
        <v>4866</v>
      </c>
      <c r="C2401" s="364"/>
    </row>
    <row r="2402" spans="1:3" ht="12">
      <c r="A2402" s="363" t="s">
        <v>5863</v>
      </c>
      <c r="B2402" s="357" t="s">
        <v>5862</v>
      </c>
      <c r="C2402" s="364">
        <v>1</v>
      </c>
    </row>
    <row r="2403" spans="1:3" ht="12">
      <c r="A2403" s="363" t="s">
        <v>5865</v>
      </c>
      <c r="B2403" s="357" t="s">
        <v>5864</v>
      </c>
      <c r="C2403" s="364">
        <v>3</v>
      </c>
    </row>
    <row r="2404" spans="1:3" ht="12">
      <c r="A2404" s="363" t="s">
        <v>5867</v>
      </c>
      <c r="B2404" s="357" t="s">
        <v>5866</v>
      </c>
      <c r="C2404" s="364">
        <v>2</v>
      </c>
    </row>
    <row r="2405" spans="1:3" ht="12">
      <c r="A2405" s="363" t="s">
        <v>5869</v>
      </c>
      <c r="B2405" s="357" t="s">
        <v>5868</v>
      </c>
      <c r="C2405" s="364">
        <v>3</v>
      </c>
    </row>
    <row r="2406" spans="1:3" ht="12">
      <c r="A2406" s="363" t="s">
        <v>5871</v>
      </c>
      <c r="B2406" s="357" t="s">
        <v>5870</v>
      </c>
      <c r="C2406" s="364">
        <v>3</v>
      </c>
    </row>
    <row r="2407" spans="1:3" ht="12">
      <c r="A2407" s="363" t="s">
        <v>2687</v>
      </c>
      <c r="B2407" s="357" t="s">
        <v>5872</v>
      </c>
      <c r="C2407" s="364">
        <v>3</v>
      </c>
    </row>
    <row r="2408" spans="1:3" ht="12">
      <c r="A2408" s="363" t="s">
        <v>1559</v>
      </c>
      <c r="B2408" s="357" t="s">
        <v>1558</v>
      </c>
      <c r="C2408" s="364">
        <v>3</v>
      </c>
    </row>
    <row r="2409" spans="1:3" ht="12">
      <c r="A2409" s="363" t="s">
        <v>1561</v>
      </c>
      <c r="B2409" s="357" t="s">
        <v>1560</v>
      </c>
      <c r="C2409" s="364">
        <v>3</v>
      </c>
    </row>
    <row r="2410" spans="1:3" ht="12">
      <c r="A2410" s="363" t="s">
        <v>2688</v>
      </c>
      <c r="B2410" s="357" t="s">
        <v>1562</v>
      </c>
      <c r="C2410" s="364">
        <v>3</v>
      </c>
    </row>
    <row r="2411" spans="1:3" ht="12">
      <c r="A2411" s="363" t="s">
        <v>1564</v>
      </c>
      <c r="B2411" s="357" t="s">
        <v>1563</v>
      </c>
      <c r="C2411" s="364">
        <v>4</v>
      </c>
    </row>
    <row r="2412" spans="1:3" ht="12">
      <c r="A2412" s="363" t="s">
        <v>1566</v>
      </c>
      <c r="B2412" s="357" t="s">
        <v>1565</v>
      </c>
      <c r="C2412" s="364">
        <v>4</v>
      </c>
    </row>
    <row r="2413" spans="1:3" ht="12">
      <c r="A2413" s="363" t="s">
        <v>1568</v>
      </c>
      <c r="B2413" s="357" t="s">
        <v>1567</v>
      </c>
      <c r="C2413" s="364">
        <v>3</v>
      </c>
    </row>
    <row r="2414" spans="1:3" ht="12">
      <c r="A2414" s="363" t="s">
        <v>1570</v>
      </c>
      <c r="B2414" s="357" t="s">
        <v>1569</v>
      </c>
      <c r="C2414" s="364">
        <v>11</v>
      </c>
    </row>
    <row r="2415" spans="1:3" ht="12">
      <c r="A2415" s="363" t="s">
        <v>1572</v>
      </c>
      <c r="B2415" s="357" t="s">
        <v>1571</v>
      </c>
      <c r="C2415" s="364">
        <v>4</v>
      </c>
    </row>
    <row r="2416" spans="1:3" ht="12">
      <c r="A2416" s="363" t="s">
        <v>1574</v>
      </c>
      <c r="B2416" s="357" t="s">
        <v>1573</v>
      </c>
      <c r="C2416" s="364">
        <v>5</v>
      </c>
    </row>
    <row r="2417" spans="1:3" ht="12">
      <c r="A2417" s="363" t="s">
        <v>1576</v>
      </c>
      <c r="B2417" s="357" t="s">
        <v>1575</v>
      </c>
      <c r="C2417" s="364">
        <v>3</v>
      </c>
    </row>
    <row r="2418" spans="1:3" ht="12">
      <c r="A2418" s="363" t="s">
        <v>1578</v>
      </c>
      <c r="B2418" s="357" t="s">
        <v>1577</v>
      </c>
      <c r="C2418" s="364">
        <v>4</v>
      </c>
    </row>
    <row r="2419" spans="1:3" ht="12">
      <c r="A2419" s="363" t="s">
        <v>1580</v>
      </c>
      <c r="B2419" s="357" t="s">
        <v>1579</v>
      </c>
      <c r="C2419" s="364">
        <v>4</v>
      </c>
    </row>
    <row r="2420" spans="1:3" ht="12">
      <c r="A2420" s="363" t="s">
        <v>1582</v>
      </c>
      <c r="B2420" s="357" t="s">
        <v>1581</v>
      </c>
      <c r="C2420" s="364">
        <v>7</v>
      </c>
    </row>
    <row r="2421" spans="1:3" ht="12">
      <c r="A2421" s="363" t="s">
        <v>1584</v>
      </c>
      <c r="B2421" s="357" t="s">
        <v>1583</v>
      </c>
      <c r="C2421" s="364">
        <v>4</v>
      </c>
    </row>
    <row r="2422" spans="1:3" ht="12">
      <c r="A2422" s="363" t="s">
        <v>1586</v>
      </c>
      <c r="B2422" s="357" t="s">
        <v>1585</v>
      </c>
      <c r="C2422" s="364">
        <v>13</v>
      </c>
    </row>
    <row r="2423" spans="1:3" ht="12">
      <c r="A2423" s="363" t="s">
        <v>1588</v>
      </c>
      <c r="B2423" s="357" t="s">
        <v>1587</v>
      </c>
      <c r="C2423" s="364">
        <v>4</v>
      </c>
    </row>
    <row r="2424" spans="1:3" ht="12">
      <c r="A2424" s="363" t="s">
        <v>1590</v>
      </c>
      <c r="B2424" s="357" t="s">
        <v>1589</v>
      </c>
      <c r="C2424" s="364">
        <v>5</v>
      </c>
    </row>
    <row r="2425" spans="1:3" ht="12">
      <c r="A2425" s="363" t="s">
        <v>2689</v>
      </c>
      <c r="B2425" s="357" t="s">
        <v>1591</v>
      </c>
      <c r="C2425" s="364">
        <v>4</v>
      </c>
    </row>
    <row r="2426" spans="1:3" ht="12">
      <c r="A2426" s="363" t="s">
        <v>1593</v>
      </c>
      <c r="B2426" s="357" t="s">
        <v>1592</v>
      </c>
      <c r="C2426" s="364">
        <v>5</v>
      </c>
    </row>
    <row r="2427" spans="1:3" ht="12">
      <c r="A2427" s="363" t="s">
        <v>1595</v>
      </c>
      <c r="B2427" s="357" t="s">
        <v>1594</v>
      </c>
      <c r="C2427" s="364">
        <v>5</v>
      </c>
    </row>
    <row r="2428" spans="1:3" ht="12">
      <c r="A2428" s="363" t="s">
        <v>1597</v>
      </c>
      <c r="B2428" s="357" t="s">
        <v>1596</v>
      </c>
      <c r="C2428" s="364">
        <v>10</v>
      </c>
    </row>
    <row r="2429" spans="1:3" ht="12">
      <c r="A2429" s="363" t="s">
        <v>1599</v>
      </c>
      <c r="B2429" s="357" t="s">
        <v>1598</v>
      </c>
      <c r="C2429" s="364">
        <v>5</v>
      </c>
    </row>
    <row r="2430" spans="1:3" ht="12">
      <c r="A2430" s="363" t="s">
        <v>1601</v>
      </c>
      <c r="B2430" s="357" t="s">
        <v>1600</v>
      </c>
      <c r="C2430" s="364">
        <v>5</v>
      </c>
    </row>
    <row r="2431" spans="1:3" ht="12">
      <c r="A2431" s="363" t="s">
        <v>1603</v>
      </c>
      <c r="B2431" s="357" t="s">
        <v>1602</v>
      </c>
      <c r="C2431" s="364">
        <v>9</v>
      </c>
    </row>
    <row r="2432" spans="1:3" ht="12">
      <c r="A2432" s="363" t="s">
        <v>5442</v>
      </c>
      <c r="B2432" s="357" t="s">
        <v>1604</v>
      </c>
      <c r="C2432" s="364">
        <v>8</v>
      </c>
    </row>
    <row r="2433" spans="1:3" ht="12">
      <c r="A2433" s="363" t="s">
        <v>5444</v>
      </c>
      <c r="B2433" s="357" t="s">
        <v>5443</v>
      </c>
      <c r="C2433" s="364">
        <v>13</v>
      </c>
    </row>
    <row r="2434" spans="1:3" ht="12">
      <c r="A2434" s="363" t="s">
        <v>5446</v>
      </c>
      <c r="B2434" s="357" t="s">
        <v>5445</v>
      </c>
      <c r="C2434" s="364">
        <v>4</v>
      </c>
    </row>
    <row r="2435" spans="1:3" ht="12">
      <c r="A2435" s="363" t="s">
        <v>5448</v>
      </c>
      <c r="B2435" s="357" t="s">
        <v>5447</v>
      </c>
      <c r="C2435" s="364">
        <v>13</v>
      </c>
    </row>
    <row r="2436" spans="1:3" ht="12">
      <c r="A2436" s="363" t="s">
        <v>2690</v>
      </c>
      <c r="B2436" s="357" t="s">
        <v>5449</v>
      </c>
      <c r="C2436" s="364">
        <v>6</v>
      </c>
    </row>
    <row r="2437" spans="1:3" ht="12">
      <c r="A2437" s="363" t="s">
        <v>5451</v>
      </c>
      <c r="B2437" s="357" t="s">
        <v>5450</v>
      </c>
      <c r="C2437" s="364">
        <v>13</v>
      </c>
    </row>
    <row r="2438" spans="1:3" ht="12">
      <c r="A2438" s="363" t="s">
        <v>5453</v>
      </c>
      <c r="B2438" s="357" t="s">
        <v>5452</v>
      </c>
      <c r="C2438" s="364">
        <v>6</v>
      </c>
    </row>
    <row r="2439" spans="1:3" ht="12">
      <c r="A2439" s="363" t="s">
        <v>5455</v>
      </c>
      <c r="B2439" s="357" t="s">
        <v>5454</v>
      </c>
      <c r="C2439" s="364">
        <v>7</v>
      </c>
    </row>
    <row r="2440" spans="1:3" ht="12">
      <c r="A2440" s="363" t="s">
        <v>2691</v>
      </c>
      <c r="B2440" s="357" t="s">
        <v>2692</v>
      </c>
      <c r="C2440" s="364">
        <v>12</v>
      </c>
    </row>
    <row r="2441" spans="1:3" ht="12">
      <c r="A2441" s="363" t="s">
        <v>4273</v>
      </c>
      <c r="B2441" s="357" t="s">
        <v>4866</v>
      </c>
      <c r="C2441" s="364"/>
    </row>
    <row r="2442" spans="1:3" ht="12">
      <c r="A2442" s="363" t="s">
        <v>2693</v>
      </c>
      <c r="B2442" s="357" t="s">
        <v>5456</v>
      </c>
      <c r="C2442" s="364">
        <v>1</v>
      </c>
    </row>
    <row r="2443" spans="1:3" ht="12">
      <c r="A2443" s="363" t="s">
        <v>2694</v>
      </c>
      <c r="B2443" s="357" t="s">
        <v>5457</v>
      </c>
      <c r="C2443" s="364">
        <v>3</v>
      </c>
    </row>
    <row r="2444" spans="1:3" ht="12">
      <c r="A2444" s="363" t="s">
        <v>5459</v>
      </c>
      <c r="B2444" s="357" t="s">
        <v>5458</v>
      </c>
      <c r="C2444" s="364">
        <v>3</v>
      </c>
    </row>
    <row r="2445" spans="1:3" ht="12">
      <c r="A2445" s="363" t="s">
        <v>2695</v>
      </c>
      <c r="B2445" s="357" t="s">
        <v>5460</v>
      </c>
      <c r="C2445" s="364">
        <v>3</v>
      </c>
    </row>
    <row r="2446" spans="1:3" ht="12">
      <c r="A2446" s="363" t="s">
        <v>5462</v>
      </c>
      <c r="B2446" s="357" t="s">
        <v>5461</v>
      </c>
      <c r="C2446" s="364">
        <v>3</v>
      </c>
    </row>
    <row r="2447" spans="1:3" ht="12">
      <c r="A2447" s="363" t="s">
        <v>5464</v>
      </c>
      <c r="B2447" s="357" t="s">
        <v>5463</v>
      </c>
      <c r="C2447" s="364">
        <v>3</v>
      </c>
    </row>
    <row r="2448" spans="1:3" ht="12">
      <c r="A2448" s="363" t="s">
        <v>5466</v>
      </c>
      <c r="B2448" s="357" t="s">
        <v>5465</v>
      </c>
      <c r="C2448" s="364">
        <v>3</v>
      </c>
    </row>
    <row r="2449" spans="1:3" ht="12">
      <c r="A2449" s="363" t="s">
        <v>5468</v>
      </c>
      <c r="B2449" s="357" t="s">
        <v>5467</v>
      </c>
      <c r="C2449" s="364">
        <v>3</v>
      </c>
    </row>
    <row r="2450" spans="1:3" ht="12">
      <c r="A2450" s="363" t="s">
        <v>2696</v>
      </c>
      <c r="B2450" s="357" t="s">
        <v>5469</v>
      </c>
      <c r="C2450" s="364">
        <v>4</v>
      </c>
    </row>
    <row r="2451" spans="1:3" ht="12">
      <c r="A2451" s="363" t="s">
        <v>5471</v>
      </c>
      <c r="B2451" s="357" t="s">
        <v>5470</v>
      </c>
      <c r="C2451" s="364">
        <v>3</v>
      </c>
    </row>
    <row r="2452" spans="1:3" ht="12">
      <c r="A2452" s="363" t="s">
        <v>2697</v>
      </c>
      <c r="B2452" s="357" t="s">
        <v>5472</v>
      </c>
      <c r="C2452" s="364">
        <v>4</v>
      </c>
    </row>
    <row r="2453" spans="1:3" ht="12">
      <c r="A2453" s="363" t="s">
        <v>5474</v>
      </c>
      <c r="B2453" s="357" t="s">
        <v>5473</v>
      </c>
      <c r="C2453" s="364">
        <v>4</v>
      </c>
    </row>
    <row r="2454" spans="1:3" ht="12">
      <c r="A2454" s="363" t="s">
        <v>5476</v>
      </c>
      <c r="B2454" s="357" t="s">
        <v>5475</v>
      </c>
      <c r="C2454" s="364">
        <v>4</v>
      </c>
    </row>
    <row r="2455" spans="1:3" ht="12">
      <c r="A2455" s="363" t="s">
        <v>5478</v>
      </c>
      <c r="B2455" s="357" t="s">
        <v>5477</v>
      </c>
      <c r="C2455" s="364">
        <v>3</v>
      </c>
    </row>
    <row r="2456" spans="1:3" ht="12">
      <c r="A2456" s="363" t="s">
        <v>2805</v>
      </c>
      <c r="B2456" s="357" t="s">
        <v>5479</v>
      </c>
      <c r="C2456" s="364">
        <v>2</v>
      </c>
    </row>
    <row r="2457" spans="1:3" ht="12">
      <c r="A2457" s="363" t="s">
        <v>5705</v>
      </c>
      <c r="B2457" s="357" t="s">
        <v>5480</v>
      </c>
      <c r="C2457" s="364">
        <v>3</v>
      </c>
    </row>
    <row r="2458" spans="1:3" ht="12">
      <c r="A2458" s="363" t="s">
        <v>5707</v>
      </c>
      <c r="B2458" s="357" t="s">
        <v>5706</v>
      </c>
      <c r="C2458" s="364">
        <v>4</v>
      </c>
    </row>
    <row r="2459" spans="1:3" ht="12">
      <c r="A2459" s="363" t="s">
        <v>2806</v>
      </c>
      <c r="B2459" s="357" t="s">
        <v>5708</v>
      </c>
      <c r="C2459" s="364">
        <v>4</v>
      </c>
    </row>
    <row r="2460" spans="1:3" ht="12">
      <c r="A2460" s="363" t="s">
        <v>5710</v>
      </c>
      <c r="B2460" s="357" t="s">
        <v>5709</v>
      </c>
      <c r="C2460" s="364">
        <v>4</v>
      </c>
    </row>
    <row r="2461" spans="1:3" ht="12">
      <c r="A2461" s="363" t="s">
        <v>5712</v>
      </c>
      <c r="B2461" s="357" t="s">
        <v>5711</v>
      </c>
      <c r="C2461" s="364">
        <v>5</v>
      </c>
    </row>
    <row r="2462" spans="1:3" ht="12">
      <c r="A2462" s="363" t="s">
        <v>5714</v>
      </c>
      <c r="B2462" s="357" t="s">
        <v>5713</v>
      </c>
      <c r="C2462" s="364">
        <v>3</v>
      </c>
    </row>
    <row r="2463" spans="1:3" ht="12">
      <c r="A2463" s="363" t="s">
        <v>5716</v>
      </c>
      <c r="B2463" s="357" t="s">
        <v>5715</v>
      </c>
      <c r="C2463" s="364">
        <v>5</v>
      </c>
    </row>
    <row r="2464" spans="1:3" ht="12">
      <c r="A2464" s="363" t="s">
        <v>5718</v>
      </c>
      <c r="B2464" s="357" t="s">
        <v>5717</v>
      </c>
      <c r="C2464" s="364">
        <v>3</v>
      </c>
    </row>
    <row r="2465" spans="1:3" ht="12">
      <c r="A2465" s="363" t="s">
        <v>2807</v>
      </c>
      <c r="B2465" s="357" t="s">
        <v>5719</v>
      </c>
      <c r="C2465" s="364">
        <v>5</v>
      </c>
    </row>
    <row r="2466" spans="1:3" ht="12">
      <c r="A2466" s="363" t="s">
        <v>5721</v>
      </c>
      <c r="B2466" s="357" t="s">
        <v>5720</v>
      </c>
      <c r="C2466" s="364">
        <v>5</v>
      </c>
    </row>
    <row r="2467" spans="1:3" ht="12">
      <c r="A2467" s="363" t="s">
        <v>5723</v>
      </c>
      <c r="B2467" s="357" t="s">
        <v>5722</v>
      </c>
      <c r="C2467" s="364">
        <v>4</v>
      </c>
    </row>
    <row r="2468" spans="1:3" ht="12">
      <c r="A2468" s="363" t="s">
        <v>5725</v>
      </c>
      <c r="B2468" s="357" t="s">
        <v>5724</v>
      </c>
      <c r="C2468" s="364">
        <v>10</v>
      </c>
    </row>
    <row r="2469" spans="1:3" ht="12">
      <c r="A2469" s="363" t="s">
        <v>5727</v>
      </c>
      <c r="B2469" s="357" t="s">
        <v>5726</v>
      </c>
      <c r="C2469" s="364">
        <v>4</v>
      </c>
    </row>
    <row r="2470" spans="1:3" ht="12">
      <c r="A2470" s="363" t="s">
        <v>2808</v>
      </c>
      <c r="B2470" s="357" t="s">
        <v>5728</v>
      </c>
      <c r="C2470" s="364">
        <v>5</v>
      </c>
    </row>
    <row r="2471" spans="1:3" ht="12">
      <c r="A2471" s="363" t="s">
        <v>2809</v>
      </c>
      <c r="B2471" s="357" t="s">
        <v>5729</v>
      </c>
      <c r="C2471" s="364">
        <v>7</v>
      </c>
    </row>
    <row r="2472" spans="1:3" ht="12">
      <c r="A2472" s="363" t="s">
        <v>5731</v>
      </c>
      <c r="B2472" s="357" t="s">
        <v>5730</v>
      </c>
      <c r="C2472" s="364">
        <v>5</v>
      </c>
    </row>
    <row r="2473" spans="1:3" ht="12">
      <c r="A2473" s="363" t="s">
        <v>5733</v>
      </c>
      <c r="B2473" s="357" t="s">
        <v>5732</v>
      </c>
      <c r="C2473" s="364">
        <v>13</v>
      </c>
    </row>
    <row r="2474" spans="1:3" ht="12">
      <c r="A2474" s="363" t="s">
        <v>5735</v>
      </c>
      <c r="B2474" s="357" t="s">
        <v>5734</v>
      </c>
      <c r="C2474" s="364">
        <v>13</v>
      </c>
    </row>
    <row r="2475" spans="1:3" ht="12">
      <c r="A2475" s="363" t="s">
        <v>5737</v>
      </c>
      <c r="B2475" s="357" t="s">
        <v>5736</v>
      </c>
      <c r="C2475" s="364">
        <v>11</v>
      </c>
    </row>
    <row r="2476" spans="1:3" ht="24">
      <c r="A2476" s="363" t="s">
        <v>2810</v>
      </c>
      <c r="B2476" s="357" t="s">
        <v>5738</v>
      </c>
      <c r="C2476" s="364">
        <v>9</v>
      </c>
    </row>
    <row r="2477" spans="1:3" ht="12">
      <c r="A2477" s="363" t="s">
        <v>2811</v>
      </c>
      <c r="B2477" s="357" t="s">
        <v>5739</v>
      </c>
      <c r="C2477" s="364">
        <v>13</v>
      </c>
    </row>
    <row r="2478" spans="1:3" ht="12">
      <c r="A2478" s="363" t="s">
        <v>5987</v>
      </c>
      <c r="B2478" s="357" t="s">
        <v>5986</v>
      </c>
      <c r="C2478" s="364">
        <v>13</v>
      </c>
    </row>
    <row r="2479" spans="1:3" ht="12">
      <c r="A2479" s="363" t="s">
        <v>5989</v>
      </c>
      <c r="B2479" s="357" t="s">
        <v>5988</v>
      </c>
      <c r="C2479" s="364">
        <v>7</v>
      </c>
    </row>
    <row r="2480" spans="1:3" ht="12">
      <c r="A2480" s="363" t="s">
        <v>5991</v>
      </c>
      <c r="B2480" s="357" t="s">
        <v>5990</v>
      </c>
      <c r="C2480" s="364">
        <v>13</v>
      </c>
    </row>
    <row r="2481" spans="1:3" ht="12">
      <c r="A2481" s="363" t="s">
        <v>2715</v>
      </c>
      <c r="B2481" s="357" t="s">
        <v>5992</v>
      </c>
      <c r="C2481" s="364">
        <v>13</v>
      </c>
    </row>
    <row r="2482" spans="1:3" ht="12">
      <c r="A2482" s="363" t="s">
        <v>5994</v>
      </c>
      <c r="B2482" s="357" t="s">
        <v>5993</v>
      </c>
      <c r="C2482" s="364">
        <v>6</v>
      </c>
    </row>
    <row r="2483" spans="1:3" ht="12">
      <c r="A2483" s="363" t="s">
        <v>5996</v>
      </c>
      <c r="B2483" s="357" t="s">
        <v>5995</v>
      </c>
      <c r="C2483" s="364">
        <v>7</v>
      </c>
    </row>
    <row r="2484" spans="1:3" ht="12">
      <c r="A2484" s="363" t="s">
        <v>5998</v>
      </c>
      <c r="B2484" s="357" t="s">
        <v>5997</v>
      </c>
      <c r="C2484" s="364">
        <v>13</v>
      </c>
    </row>
    <row r="2485" spans="1:3" ht="12">
      <c r="A2485" s="363" t="s">
        <v>6000</v>
      </c>
      <c r="B2485" s="357" t="s">
        <v>5999</v>
      </c>
      <c r="C2485" s="364">
        <v>7</v>
      </c>
    </row>
    <row r="2486" spans="1:3" ht="12">
      <c r="A2486" s="363" t="s">
        <v>6002</v>
      </c>
      <c r="B2486" s="357" t="s">
        <v>6001</v>
      </c>
      <c r="C2486" s="364">
        <v>5</v>
      </c>
    </row>
    <row r="2487" spans="1:3" ht="12">
      <c r="A2487" s="363" t="s">
        <v>2812</v>
      </c>
      <c r="B2487" s="357" t="s">
        <v>6003</v>
      </c>
      <c r="C2487" s="364">
        <v>7</v>
      </c>
    </row>
    <row r="2488" spans="1:3" ht="12">
      <c r="A2488" s="363" t="s">
        <v>6005</v>
      </c>
      <c r="B2488" s="357" t="s">
        <v>6004</v>
      </c>
      <c r="C2488" s="364">
        <v>8</v>
      </c>
    </row>
    <row r="2489" spans="1:3" ht="12">
      <c r="A2489" s="363" t="s">
        <v>6007</v>
      </c>
      <c r="B2489" s="357" t="s">
        <v>6006</v>
      </c>
      <c r="C2489" s="364">
        <v>13</v>
      </c>
    </row>
    <row r="2490" spans="1:3" ht="12">
      <c r="A2490" s="363" t="s">
        <v>2813</v>
      </c>
      <c r="B2490" s="357" t="s">
        <v>6008</v>
      </c>
      <c r="C2490" s="364">
        <v>6</v>
      </c>
    </row>
    <row r="2491" spans="1:3" ht="12">
      <c r="A2491" s="363" t="s">
        <v>1854</v>
      </c>
      <c r="B2491" s="357" t="s">
        <v>6009</v>
      </c>
      <c r="C2491" s="364">
        <v>8</v>
      </c>
    </row>
    <row r="2492" spans="1:3" ht="12">
      <c r="A2492" s="363" t="s">
        <v>1856</v>
      </c>
      <c r="B2492" s="357" t="s">
        <v>1855</v>
      </c>
      <c r="C2492" s="364">
        <v>5</v>
      </c>
    </row>
    <row r="2493" spans="1:3" ht="12">
      <c r="A2493" s="363" t="s">
        <v>2814</v>
      </c>
      <c r="B2493" s="357" t="s">
        <v>1857</v>
      </c>
      <c r="C2493" s="364">
        <v>7</v>
      </c>
    </row>
    <row r="2494" spans="1:3" ht="12">
      <c r="A2494" s="363" t="s">
        <v>1859</v>
      </c>
      <c r="B2494" s="357" t="s">
        <v>1858</v>
      </c>
      <c r="C2494" s="364">
        <v>6</v>
      </c>
    </row>
    <row r="2495" spans="1:3" ht="12">
      <c r="A2495" s="363" t="s">
        <v>2815</v>
      </c>
      <c r="B2495" s="357" t="s">
        <v>1860</v>
      </c>
      <c r="C2495" s="364">
        <v>8</v>
      </c>
    </row>
    <row r="2496" spans="1:3" ht="12">
      <c r="A2496" s="363" t="s">
        <v>1862</v>
      </c>
      <c r="B2496" s="357" t="s">
        <v>1861</v>
      </c>
      <c r="C2496" s="364">
        <v>5</v>
      </c>
    </row>
    <row r="2497" spans="1:3" ht="24">
      <c r="A2497" s="363" t="s">
        <v>1864</v>
      </c>
      <c r="B2497" s="357" t="s">
        <v>1863</v>
      </c>
      <c r="C2497" s="364">
        <v>5</v>
      </c>
    </row>
    <row r="2498" spans="1:3" ht="12">
      <c r="A2498" s="363" t="s">
        <v>1865</v>
      </c>
      <c r="B2498" s="357" t="s">
        <v>2816</v>
      </c>
      <c r="C2498" s="364">
        <v>7</v>
      </c>
    </row>
    <row r="2499" spans="1:3" ht="12">
      <c r="A2499" s="363" t="s">
        <v>2817</v>
      </c>
      <c r="B2499" s="357" t="s">
        <v>2818</v>
      </c>
      <c r="C2499" s="364">
        <v>12</v>
      </c>
    </row>
    <row r="2500" spans="1:3" ht="12">
      <c r="A2500" s="363" t="s">
        <v>2819</v>
      </c>
      <c r="B2500" s="357" t="s">
        <v>2820</v>
      </c>
      <c r="C2500" s="364">
        <v>5</v>
      </c>
    </row>
    <row r="2501" spans="1:3" ht="12">
      <c r="A2501" s="363" t="s">
        <v>4273</v>
      </c>
      <c r="B2501" s="357" t="s">
        <v>4866</v>
      </c>
      <c r="C2501" s="364"/>
    </row>
    <row r="2502" spans="1:3" ht="12">
      <c r="A2502" s="363" t="s">
        <v>2821</v>
      </c>
      <c r="B2502" s="357" t="s">
        <v>1866</v>
      </c>
      <c r="C2502" s="364">
        <v>1</v>
      </c>
    </row>
    <row r="2503" spans="1:3" ht="12">
      <c r="A2503" s="363" t="s">
        <v>1868</v>
      </c>
      <c r="B2503" s="357" t="s">
        <v>1867</v>
      </c>
      <c r="C2503" s="364">
        <v>1</v>
      </c>
    </row>
    <row r="2504" spans="1:3" ht="12">
      <c r="A2504" s="363" t="s">
        <v>1870</v>
      </c>
      <c r="B2504" s="357" t="s">
        <v>1869</v>
      </c>
      <c r="C2504" s="364">
        <v>2</v>
      </c>
    </row>
    <row r="2505" spans="1:3" ht="12">
      <c r="A2505" s="363" t="s">
        <v>1872</v>
      </c>
      <c r="B2505" s="357" t="s">
        <v>1871</v>
      </c>
      <c r="C2505" s="364">
        <v>3</v>
      </c>
    </row>
    <row r="2506" spans="1:3" ht="12">
      <c r="A2506" s="363" t="s">
        <v>1874</v>
      </c>
      <c r="B2506" s="357" t="s">
        <v>1873</v>
      </c>
      <c r="C2506" s="364">
        <v>3</v>
      </c>
    </row>
    <row r="2507" spans="1:3" ht="12">
      <c r="A2507" s="363" t="s">
        <v>1876</v>
      </c>
      <c r="B2507" s="357" t="s">
        <v>1875</v>
      </c>
      <c r="C2507" s="364">
        <v>3</v>
      </c>
    </row>
    <row r="2508" spans="1:3" ht="12">
      <c r="A2508" s="363" t="s">
        <v>1878</v>
      </c>
      <c r="B2508" s="357" t="s">
        <v>1877</v>
      </c>
      <c r="C2508" s="364">
        <v>3</v>
      </c>
    </row>
    <row r="2509" spans="1:3" ht="12">
      <c r="A2509" s="363" t="s">
        <v>1880</v>
      </c>
      <c r="B2509" s="357" t="s">
        <v>1879</v>
      </c>
      <c r="C2509" s="364">
        <v>3</v>
      </c>
    </row>
    <row r="2510" spans="1:3" ht="12">
      <c r="A2510" s="363" t="s">
        <v>1882</v>
      </c>
      <c r="B2510" s="357" t="s">
        <v>1881</v>
      </c>
      <c r="C2510" s="364">
        <v>3</v>
      </c>
    </row>
    <row r="2511" spans="1:3" ht="12">
      <c r="A2511" s="363" t="s">
        <v>1884</v>
      </c>
      <c r="B2511" s="357" t="s">
        <v>1883</v>
      </c>
      <c r="C2511" s="364">
        <v>3</v>
      </c>
    </row>
    <row r="2512" spans="1:3" ht="12">
      <c r="A2512" s="363" t="s">
        <v>1886</v>
      </c>
      <c r="B2512" s="357" t="s">
        <v>1885</v>
      </c>
      <c r="C2512" s="364">
        <v>3</v>
      </c>
    </row>
    <row r="2513" spans="1:3" ht="12">
      <c r="A2513" s="363" t="s">
        <v>1888</v>
      </c>
      <c r="B2513" s="357" t="s">
        <v>1887</v>
      </c>
      <c r="C2513" s="364">
        <v>4</v>
      </c>
    </row>
    <row r="2514" spans="1:3" ht="12">
      <c r="A2514" s="363" t="s">
        <v>1890</v>
      </c>
      <c r="B2514" s="357" t="s">
        <v>1889</v>
      </c>
      <c r="C2514" s="364">
        <v>3</v>
      </c>
    </row>
    <row r="2515" spans="1:3" ht="12">
      <c r="A2515" s="363" t="s">
        <v>1892</v>
      </c>
      <c r="B2515" s="357" t="s">
        <v>1891</v>
      </c>
      <c r="C2515" s="364">
        <v>4</v>
      </c>
    </row>
    <row r="2516" spans="1:3" ht="12">
      <c r="A2516" s="363" t="s">
        <v>1894</v>
      </c>
      <c r="B2516" s="357" t="s">
        <v>1893</v>
      </c>
      <c r="C2516" s="364">
        <v>4</v>
      </c>
    </row>
    <row r="2517" spans="1:3" ht="12">
      <c r="A2517" s="363" t="s">
        <v>2822</v>
      </c>
      <c r="B2517" s="357" t="s">
        <v>1895</v>
      </c>
      <c r="C2517" s="364">
        <v>3</v>
      </c>
    </row>
    <row r="2518" spans="1:3" ht="12">
      <c r="A2518" s="363" t="s">
        <v>1897</v>
      </c>
      <c r="B2518" s="357" t="s">
        <v>1896</v>
      </c>
      <c r="C2518" s="364">
        <v>2</v>
      </c>
    </row>
    <row r="2519" spans="1:3" ht="24">
      <c r="A2519" s="363" t="s">
        <v>1899</v>
      </c>
      <c r="B2519" s="357" t="s">
        <v>1898</v>
      </c>
      <c r="C2519" s="364">
        <v>10</v>
      </c>
    </row>
    <row r="2520" spans="1:3" ht="12">
      <c r="A2520" s="363" t="s">
        <v>1901</v>
      </c>
      <c r="B2520" s="357" t="s">
        <v>1900</v>
      </c>
      <c r="C2520" s="364">
        <v>3</v>
      </c>
    </row>
    <row r="2521" spans="1:3" ht="12">
      <c r="A2521" s="363" t="s">
        <v>1903</v>
      </c>
      <c r="B2521" s="357" t="s">
        <v>1902</v>
      </c>
      <c r="C2521" s="364">
        <v>3</v>
      </c>
    </row>
    <row r="2522" spans="1:3" ht="12">
      <c r="A2522" s="363" t="s">
        <v>2823</v>
      </c>
      <c r="B2522" s="357" t="s">
        <v>1904</v>
      </c>
      <c r="C2522" s="364">
        <v>11</v>
      </c>
    </row>
    <row r="2523" spans="1:3" ht="12">
      <c r="A2523" s="363" t="s">
        <v>1906</v>
      </c>
      <c r="B2523" s="357" t="s">
        <v>1905</v>
      </c>
      <c r="C2523" s="364">
        <v>3</v>
      </c>
    </row>
    <row r="2524" spans="1:3" ht="12">
      <c r="A2524" s="363" t="s">
        <v>5756</v>
      </c>
      <c r="B2524" s="357" t="s">
        <v>1907</v>
      </c>
      <c r="C2524" s="364">
        <v>5</v>
      </c>
    </row>
    <row r="2525" spans="1:3" ht="12">
      <c r="A2525" s="363" t="s">
        <v>5758</v>
      </c>
      <c r="B2525" s="357" t="s">
        <v>5757</v>
      </c>
      <c r="C2525" s="364">
        <v>3</v>
      </c>
    </row>
    <row r="2526" spans="1:3" ht="12">
      <c r="A2526" s="363" t="s">
        <v>5760</v>
      </c>
      <c r="B2526" s="357" t="s">
        <v>5759</v>
      </c>
      <c r="C2526" s="364">
        <v>7</v>
      </c>
    </row>
    <row r="2527" spans="1:3" ht="12">
      <c r="A2527" s="363" t="s">
        <v>5762</v>
      </c>
      <c r="B2527" s="357" t="s">
        <v>5761</v>
      </c>
      <c r="C2527" s="364">
        <v>7</v>
      </c>
    </row>
    <row r="2528" spans="1:3" ht="12">
      <c r="A2528" s="363" t="s">
        <v>1625</v>
      </c>
      <c r="B2528" s="357" t="s">
        <v>5763</v>
      </c>
      <c r="C2528" s="364">
        <v>13</v>
      </c>
    </row>
    <row r="2529" spans="1:3" ht="12">
      <c r="A2529" s="363" t="s">
        <v>1627</v>
      </c>
      <c r="B2529" s="357" t="s">
        <v>1626</v>
      </c>
      <c r="C2529" s="364">
        <v>9</v>
      </c>
    </row>
    <row r="2530" spans="1:3" ht="12">
      <c r="A2530" s="363" t="s">
        <v>1629</v>
      </c>
      <c r="B2530" s="357" t="s">
        <v>1628</v>
      </c>
      <c r="C2530" s="364">
        <v>8</v>
      </c>
    </row>
    <row r="2531" spans="1:3" ht="12">
      <c r="A2531" s="363" t="s">
        <v>1631</v>
      </c>
      <c r="B2531" s="357" t="s">
        <v>1630</v>
      </c>
      <c r="C2531" s="364">
        <v>13</v>
      </c>
    </row>
    <row r="2532" spans="1:3" ht="12">
      <c r="A2532" s="363" t="s">
        <v>1633</v>
      </c>
      <c r="B2532" s="357" t="s">
        <v>1632</v>
      </c>
      <c r="C2532" s="364">
        <v>8</v>
      </c>
    </row>
    <row r="2533" spans="1:3" ht="12">
      <c r="A2533" s="363" t="s">
        <v>1635</v>
      </c>
      <c r="B2533" s="357" t="s">
        <v>1634</v>
      </c>
      <c r="C2533" s="364">
        <v>7</v>
      </c>
    </row>
    <row r="2534" spans="1:3" ht="12">
      <c r="A2534" s="363" t="s">
        <v>1637</v>
      </c>
      <c r="B2534" s="357" t="s">
        <v>1636</v>
      </c>
      <c r="C2534" s="364">
        <v>8</v>
      </c>
    </row>
    <row r="2535" spans="1:3" ht="12">
      <c r="A2535" s="363" t="s">
        <v>2824</v>
      </c>
      <c r="B2535" s="357" t="s">
        <v>2825</v>
      </c>
      <c r="C2535" s="364">
        <v>12</v>
      </c>
    </row>
    <row r="2536" spans="1:3" ht="12">
      <c r="A2536" s="363" t="s">
        <v>4273</v>
      </c>
      <c r="B2536" s="357" t="s">
        <v>4866</v>
      </c>
      <c r="C2536" s="364"/>
    </row>
    <row r="2537" spans="1:3" ht="12">
      <c r="A2537" s="363" t="s">
        <v>1639</v>
      </c>
      <c r="B2537" s="357" t="s">
        <v>1638</v>
      </c>
      <c r="C2537" s="364">
        <v>1</v>
      </c>
    </row>
    <row r="2538" spans="1:3" ht="12">
      <c r="A2538" s="363" t="s">
        <v>1641</v>
      </c>
      <c r="B2538" s="357" t="s">
        <v>1640</v>
      </c>
      <c r="C2538" s="364">
        <v>2</v>
      </c>
    </row>
    <row r="2539" spans="1:3" ht="12">
      <c r="A2539" s="363" t="s">
        <v>1643</v>
      </c>
      <c r="B2539" s="357" t="s">
        <v>1642</v>
      </c>
      <c r="C2539" s="364">
        <v>3</v>
      </c>
    </row>
    <row r="2540" spans="1:3" ht="12">
      <c r="A2540" s="363" t="s">
        <v>1645</v>
      </c>
      <c r="B2540" s="357" t="s">
        <v>1644</v>
      </c>
      <c r="C2540" s="364">
        <v>3</v>
      </c>
    </row>
    <row r="2541" spans="1:3" ht="12">
      <c r="A2541" s="363" t="s">
        <v>1647</v>
      </c>
      <c r="B2541" s="357" t="s">
        <v>1646</v>
      </c>
      <c r="C2541" s="364">
        <v>3</v>
      </c>
    </row>
    <row r="2542" spans="1:3" ht="12">
      <c r="A2542" s="363" t="s">
        <v>1649</v>
      </c>
      <c r="B2542" s="357" t="s">
        <v>1648</v>
      </c>
      <c r="C2542" s="364">
        <v>3</v>
      </c>
    </row>
    <row r="2543" spans="1:3" ht="12">
      <c r="A2543" s="363" t="s">
        <v>1651</v>
      </c>
      <c r="B2543" s="357" t="s">
        <v>1650</v>
      </c>
      <c r="C2543" s="364">
        <v>3</v>
      </c>
    </row>
    <row r="2544" spans="1:3" ht="12">
      <c r="A2544" s="363" t="s">
        <v>1653</v>
      </c>
      <c r="B2544" s="357" t="s">
        <v>1652</v>
      </c>
      <c r="C2544" s="364">
        <v>3</v>
      </c>
    </row>
    <row r="2545" spans="1:3" ht="12">
      <c r="A2545" s="363" t="s">
        <v>1655</v>
      </c>
      <c r="B2545" s="357" t="s">
        <v>1654</v>
      </c>
      <c r="C2545" s="364">
        <v>3</v>
      </c>
    </row>
    <row r="2546" spans="1:3" ht="12">
      <c r="A2546" s="363" t="s">
        <v>1657</v>
      </c>
      <c r="B2546" s="357" t="s">
        <v>1656</v>
      </c>
      <c r="C2546" s="364">
        <v>4</v>
      </c>
    </row>
    <row r="2547" spans="1:3" ht="12">
      <c r="A2547" s="363" t="s">
        <v>1659</v>
      </c>
      <c r="B2547" s="357" t="s">
        <v>1658</v>
      </c>
      <c r="C2547" s="364">
        <v>4</v>
      </c>
    </row>
    <row r="2548" spans="1:3" ht="12">
      <c r="A2548" s="363" t="s">
        <v>1661</v>
      </c>
      <c r="B2548" s="357" t="s">
        <v>1660</v>
      </c>
      <c r="C2548" s="364">
        <v>4</v>
      </c>
    </row>
    <row r="2549" spans="1:3" ht="12">
      <c r="A2549" s="363" t="s">
        <v>1663</v>
      </c>
      <c r="B2549" s="357" t="s">
        <v>1662</v>
      </c>
      <c r="C2549" s="364">
        <v>4</v>
      </c>
    </row>
    <row r="2550" spans="1:3" ht="12">
      <c r="A2550" s="363" t="s">
        <v>1665</v>
      </c>
      <c r="B2550" s="357" t="s">
        <v>1664</v>
      </c>
      <c r="C2550" s="364">
        <v>4</v>
      </c>
    </row>
    <row r="2551" spans="1:3" ht="12">
      <c r="A2551" s="363" t="s">
        <v>1667</v>
      </c>
      <c r="B2551" s="357" t="s">
        <v>1666</v>
      </c>
      <c r="C2551" s="364">
        <v>4</v>
      </c>
    </row>
    <row r="2552" spans="1:3" ht="12">
      <c r="A2552" s="363" t="s">
        <v>1669</v>
      </c>
      <c r="B2552" s="357" t="s">
        <v>1668</v>
      </c>
      <c r="C2552" s="364">
        <v>4</v>
      </c>
    </row>
    <row r="2553" spans="1:3" ht="12">
      <c r="A2553" s="363" t="s">
        <v>1671</v>
      </c>
      <c r="B2553" s="357" t="s">
        <v>1670</v>
      </c>
      <c r="C2553" s="364">
        <v>4</v>
      </c>
    </row>
    <row r="2554" spans="1:3" ht="12">
      <c r="A2554" s="363" t="s">
        <v>1673</v>
      </c>
      <c r="B2554" s="357" t="s">
        <v>1672</v>
      </c>
      <c r="C2554" s="364">
        <v>4</v>
      </c>
    </row>
    <row r="2555" spans="1:3" ht="12">
      <c r="A2555" s="363" t="s">
        <v>1675</v>
      </c>
      <c r="B2555" s="357" t="s">
        <v>1674</v>
      </c>
      <c r="C2555" s="364">
        <v>4</v>
      </c>
    </row>
    <row r="2556" spans="1:3" ht="12">
      <c r="A2556" s="363" t="s">
        <v>1677</v>
      </c>
      <c r="B2556" s="357" t="s">
        <v>1676</v>
      </c>
      <c r="C2556" s="364">
        <v>5</v>
      </c>
    </row>
    <row r="2557" spans="1:3" ht="12">
      <c r="A2557" s="363" t="s">
        <v>1679</v>
      </c>
      <c r="B2557" s="357" t="s">
        <v>1678</v>
      </c>
      <c r="C2557" s="364">
        <v>4</v>
      </c>
    </row>
    <row r="2558" spans="1:3" ht="12">
      <c r="A2558" s="363" t="s">
        <v>1681</v>
      </c>
      <c r="B2558" s="357" t="s">
        <v>1680</v>
      </c>
      <c r="C2558" s="364">
        <v>4</v>
      </c>
    </row>
    <row r="2559" spans="1:3" ht="12">
      <c r="A2559" s="363" t="s">
        <v>1683</v>
      </c>
      <c r="B2559" s="357" t="s">
        <v>1682</v>
      </c>
      <c r="C2559" s="364">
        <v>4</v>
      </c>
    </row>
    <row r="2560" spans="1:3" ht="12">
      <c r="A2560" s="363" t="s">
        <v>2389</v>
      </c>
      <c r="B2560" s="357" t="s">
        <v>1684</v>
      </c>
      <c r="C2560" s="364">
        <v>4</v>
      </c>
    </row>
    <row r="2561" spans="1:3" ht="12">
      <c r="A2561" s="363" t="s">
        <v>1686</v>
      </c>
      <c r="B2561" s="357" t="s">
        <v>1685</v>
      </c>
      <c r="C2561" s="364">
        <v>4</v>
      </c>
    </row>
    <row r="2562" spans="1:3" ht="12">
      <c r="A2562" s="363" t="s">
        <v>1688</v>
      </c>
      <c r="B2562" s="357" t="s">
        <v>1687</v>
      </c>
      <c r="C2562" s="364">
        <v>4</v>
      </c>
    </row>
    <row r="2563" spans="1:3" ht="12">
      <c r="A2563" s="363" t="s">
        <v>1690</v>
      </c>
      <c r="B2563" s="357" t="s">
        <v>1689</v>
      </c>
      <c r="C2563" s="364">
        <v>3</v>
      </c>
    </row>
    <row r="2564" spans="1:3" ht="12">
      <c r="A2564" s="363" t="s">
        <v>1692</v>
      </c>
      <c r="B2564" s="357" t="s">
        <v>1691</v>
      </c>
      <c r="C2564" s="364">
        <v>4</v>
      </c>
    </row>
    <row r="2565" spans="1:3" ht="12">
      <c r="A2565" s="363" t="s">
        <v>1694</v>
      </c>
      <c r="B2565" s="357" t="s">
        <v>1693</v>
      </c>
      <c r="C2565" s="364">
        <v>4</v>
      </c>
    </row>
    <row r="2566" spans="1:3" ht="12">
      <c r="A2566" s="363" t="s">
        <v>2826</v>
      </c>
      <c r="B2566" s="357" t="s">
        <v>1695</v>
      </c>
      <c r="C2566" s="364">
        <v>10</v>
      </c>
    </row>
    <row r="2567" spans="1:3" ht="12">
      <c r="A2567" s="363" t="s">
        <v>1697</v>
      </c>
      <c r="B2567" s="357" t="s">
        <v>1696</v>
      </c>
      <c r="C2567" s="364">
        <v>9</v>
      </c>
    </row>
    <row r="2568" spans="1:3" ht="12">
      <c r="A2568" s="363" t="s">
        <v>1699</v>
      </c>
      <c r="B2568" s="357" t="s">
        <v>1698</v>
      </c>
      <c r="C2568" s="364">
        <v>13</v>
      </c>
    </row>
    <row r="2569" spans="1:3" ht="12">
      <c r="A2569" s="363" t="s">
        <v>1701</v>
      </c>
      <c r="B2569" s="357" t="s">
        <v>1700</v>
      </c>
      <c r="C2569" s="364">
        <v>13</v>
      </c>
    </row>
    <row r="2570" spans="1:3" ht="12">
      <c r="A2570" s="363" t="s">
        <v>2827</v>
      </c>
      <c r="B2570" s="357" t="s">
        <v>1702</v>
      </c>
      <c r="C2570" s="364">
        <v>13</v>
      </c>
    </row>
    <row r="2571" spans="1:3" ht="12">
      <c r="A2571" s="363" t="s">
        <v>2828</v>
      </c>
      <c r="B2571" s="357" t="s">
        <v>2829</v>
      </c>
      <c r="C2571" s="364">
        <v>13</v>
      </c>
    </row>
    <row r="2572" spans="1:3" ht="12">
      <c r="A2572" s="363" t="s">
        <v>3906</v>
      </c>
      <c r="B2572" s="357" t="s">
        <v>2830</v>
      </c>
      <c r="C2572" s="364">
        <v>12</v>
      </c>
    </row>
    <row r="2573" spans="1:3" ht="12">
      <c r="A2573" s="363" t="s">
        <v>4273</v>
      </c>
      <c r="B2573" s="357" t="s">
        <v>4866</v>
      </c>
      <c r="C2573" s="364"/>
    </row>
    <row r="2574" spans="1:3" ht="12">
      <c r="A2574" s="363" t="s">
        <v>2831</v>
      </c>
      <c r="B2574" s="357" t="s">
        <v>1703</v>
      </c>
      <c r="C2574" s="364">
        <v>1</v>
      </c>
    </row>
    <row r="2575" spans="1:3" ht="12">
      <c r="A2575" s="363" t="s">
        <v>1705</v>
      </c>
      <c r="B2575" s="357" t="s">
        <v>1704</v>
      </c>
      <c r="C2575" s="364">
        <v>2</v>
      </c>
    </row>
    <row r="2576" spans="1:3" ht="12">
      <c r="A2576" s="363" t="s">
        <v>1707</v>
      </c>
      <c r="B2576" s="357" t="s">
        <v>1706</v>
      </c>
      <c r="C2576" s="364">
        <v>3</v>
      </c>
    </row>
    <row r="2577" spans="1:3" ht="12">
      <c r="A2577" s="363" t="s">
        <v>1709</v>
      </c>
      <c r="B2577" s="357" t="s">
        <v>1708</v>
      </c>
      <c r="C2577" s="364">
        <v>3</v>
      </c>
    </row>
    <row r="2578" spans="1:3" ht="12">
      <c r="A2578" s="363" t="s">
        <v>1711</v>
      </c>
      <c r="B2578" s="357" t="s">
        <v>1710</v>
      </c>
      <c r="C2578" s="364">
        <v>3</v>
      </c>
    </row>
    <row r="2579" spans="1:3" ht="12">
      <c r="A2579" s="363" t="s">
        <v>1713</v>
      </c>
      <c r="B2579" s="357" t="s">
        <v>1712</v>
      </c>
      <c r="C2579" s="364">
        <v>3</v>
      </c>
    </row>
    <row r="2580" spans="1:3" ht="12">
      <c r="A2580" s="363" t="s">
        <v>1715</v>
      </c>
      <c r="B2580" s="357" t="s">
        <v>1714</v>
      </c>
      <c r="C2580" s="364">
        <v>3</v>
      </c>
    </row>
    <row r="2581" spans="1:3" ht="12">
      <c r="A2581" s="363" t="s">
        <v>1717</v>
      </c>
      <c r="B2581" s="357" t="s">
        <v>1716</v>
      </c>
      <c r="C2581" s="364">
        <v>3</v>
      </c>
    </row>
    <row r="2582" spans="1:3" ht="12">
      <c r="A2582" s="363" t="s">
        <v>1719</v>
      </c>
      <c r="B2582" s="357" t="s">
        <v>1718</v>
      </c>
      <c r="C2582" s="364">
        <v>3</v>
      </c>
    </row>
    <row r="2583" spans="1:3" ht="12">
      <c r="A2583" s="363" t="s">
        <v>1721</v>
      </c>
      <c r="B2583" s="357" t="s">
        <v>1720</v>
      </c>
      <c r="C2583" s="364">
        <v>4</v>
      </c>
    </row>
    <row r="2584" spans="1:3" ht="12">
      <c r="A2584" s="363" t="s">
        <v>1723</v>
      </c>
      <c r="B2584" s="357" t="s">
        <v>1722</v>
      </c>
      <c r="C2584" s="364">
        <v>4</v>
      </c>
    </row>
    <row r="2585" spans="1:3" ht="12">
      <c r="A2585" s="363" t="s">
        <v>1725</v>
      </c>
      <c r="B2585" s="357" t="s">
        <v>1724</v>
      </c>
      <c r="C2585" s="364">
        <v>4</v>
      </c>
    </row>
    <row r="2586" spans="1:3" ht="12">
      <c r="A2586" s="363" t="s">
        <v>1727</v>
      </c>
      <c r="B2586" s="357" t="s">
        <v>1726</v>
      </c>
      <c r="C2586" s="364">
        <v>3</v>
      </c>
    </row>
    <row r="2587" spans="1:3" ht="12">
      <c r="A2587" s="363" t="s">
        <v>1729</v>
      </c>
      <c r="B2587" s="357" t="s">
        <v>1728</v>
      </c>
      <c r="C2587" s="364">
        <v>3</v>
      </c>
    </row>
    <row r="2588" spans="1:3" ht="12">
      <c r="A2588" s="363" t="s">
        <v>1731</v>
      </c>
      <c r="B2588" s="357" t="s">
        <v>1730</v>
      </c>
      <c r="C2588" s="364">
        <v>4</v>
      </c>
    </row>
    <row r="2589" spans="1:3" ht="12">
      <c r="A2589" s="363" t="s">
        <v>1733</v>
      </c>
      <c r="B2589" s="357" t="s">
        <v>1732</v>
      </c>
      <c r="C2589" s="364">
        <v>4</v>
      </c>
    </row>
    <row r="2590" spans="1:3" ht="12">
      <c r="A2590" s="363" t="s">
        <v>1735</v>
      </c>
      <c r="B2590" s="357" t="s">
        <v>1734</v>
      </c>
      <c r="C2590" s="364">
        <v>4</v>
      </c>
    </row>
    <row r="2591" spans="1:3" ht="12">
      <c r="A2591" s="363" t="s">
        <v>1737</v>
      </c>
      <c r="B2591" s="357" t="s">
        <v>1736</v>
      </c>
      <c r="C2591" s="364">
        <v>4</v>
      </c>
    </row>
    <row r="2592" spans="1:3" ht="12">
      <c r="A2592" s="363" t="s">
        <v>1739</v>
      </c>
      <c r="B2592" s="357" t="s">
        <v>1738</v>
      </c>
      <c r="C2592" s="364">
        <v>4</v>
      </c>
    </row>
    <row r="2593" spans="1:3" ht="12">
      <c r="A2593" s="363" t="s">
        <v>1741</v>
      </c>
      <c r="B2593" s="357" t="s">
        <v>1740</v>
      </c>
      <c r="C2593" s="364">
        <v>4</v>
      </c>
    </row>
    <row r="2594" spans="1:3" ht="12">
      <c r="A2594" s="363" t="s">
        <v>1743</v>
      </c>
      <c r="B2594" s="357" t="s">
        <v>1742</v>
      </c>
      <c r="C2594" s="364">
        <v>4</v>
      </c>
    </row>
    <row r="2595" spans="1:3" ht="12">
      <c r="A2595" s="363" t="s">
        <v>1745</v>
      </c>
      <c r="B2595" s="357" t="s">
        <v>1744</v>
      </c>
      <c r="C2595" s="364">
        <v>4</v>
      </c>
    </row>
    <row r="2596" spans="1:3" ht="12">
      <c r="A2596" s="363" t="s">
        <v>1747</v>
      </c>
      <c r="B2596" s="357" t="s">
        <v>1746</v>
      </c>
      <c r="C2596" s="364">
        <v>4</v>
      </c>
    </row>
    <row r="2597" spans="1:3" ht="12">
      <c r="A2597" s="363" t="s">
        <v>1749</v>
      </c>
      <c r="B2597" s="357" t="s">
        <v>1748</v>
      </c>
      <c r="C2597" s="364">
        <v>4</v>
      </c>
    </row>
    <row r="2598" spans="1:3" ht="12">
      <c r="A2598" s="363" t="s">
        <v>2832</v>
      </c>
      <c r="B2598" s="357" t="s">
        <v>1750</v>
      </c>
      <c r="C2598" s="364">
        <v>4</v>
      </c>
    </row>
    <row r="2599" spans="1:3" ht="12">
      <c r="A2599" s="363" t="s">
        <v>4403</v>
      </c>
      <c r="B2599" s="357" t="s">
        <v>1751</v>
      </c>
      <c r="C2599" s="364">
        <v>4</v>
      </c>
    </row>
    <row r="2600" spans="1:3" ht="12">
      <c r="A2600" s="363" t="s">
        <v>1753</v>
      </c>
      <c r="B2600" s="357" t="s">
        <v>1752</v>
      </c>
      <c r="C2600" s="364">
        <v>4</v>
      </c>
    </row>
    <row r="2601" spans="1:3" ht="12">
      <c r="A2601" s="363" t="s">
        <v>1755</v>
      </c>
      <c r="B2601" s="357" t="s">
        <v>1754</v>
      </c>
      <c r="C2601" s="364">
        <v>4</v>
      </c>
    </row>
    <row r="2602" spans="1:3" ht="12">
      <c r="A2602" s="363" t="s">
        <v>5591</v>
      </c>
      <c r="B2602" s="357" t="s">
        <v>1756</v>
      </c>
      <c r="C2602" s="364">
        <v>4</v>
      </c>
    </row>
    <row r="2603" spans="1:3" ht="12">
      <c r="A2603" s="363" t="s">
        <v>5593</v>
      </c>
      <c r="B2603" s="357" t="s">
        <v>5592</v>
      </c>
      <c r="C2603" s="364">
        <v>3</v>
      </c>
    </row>
    <row r="2604" spans="1:3" ht="12">
      <c r="A2604" s="363" t="s">
        <v>5595</v>
      </c>
      <c r="B2604" s="357" t="s">
        <v>5594</v>
      </c>
      <c r="C2604" s="364">
        <v>4</v>
      </c>
    </row>
    <row r="2605" spans="1:3" ht="12">
      <c r="A2605" s="363" t="s">
        <v>5597</v>
      </c>
      <c r="B2605" s="357" t="s">
        <v>5596</v>
      </c>
      <c r="C2605" s="364">
        <v>4</v>
      </c>
    </row>
    <row r="2606" spans="1:3" ht="12">
      <c r="A2606" s="363" t="s">
        <v>5599</v>
      </c>
      <c r="B2606" s="357" t="s">
        <v>5598</v>
      </c>
      <c r="C2606" s="364">
        <v>3</v>
      </c>
    </row>
    <row r="2607" spans="1:3" ht="12">
      <c r="A2607" s="363" t="s">
        <v>5601</v>
      </c>
      <c r="B2607" s="357" t="s">
        <v>5600</v>
      </c>
      <c r="C2607" s="364">
        <v>3</v>
      </c>
    </row>
    <row r="2608" spans="1:3" ht="12">
      <c r="A2608" s="363" t="s">
        <v>5603</v>
      </c>
      <c r="B2608" s="357" t="s">
        <v>5602</v>
      </c>
      <c r="C2608" s="364">
        <v>4</v>
      </c>
    </row>
    <row r="2609" spans="1:3" ht="12">
      <c r="A2609" s="363" t="s">
        <v>5605</v>
      </c>
      <c r="B2609" s="357" t="s">
        <v>5604</v>
      </c>
      <c r="C2609" s="364">
        <v>5</v>
      </c>
    </row>
    <row r="2610" spans="1:3" ht="12">
      <c r="A2610" s="363" t="s">
        <v>5607</v>
      </c>
      <c r="B2610" s="357" t="s">
        <v>5606</v>
      </c>
      <c r="C2610" s="364">
        <v>4</v>
      </c>
    </row>
    <row r="2611" spans="1:3" ht="12">
      <c r="A2611" s="363" t="s">
        <v>5609</v>
      </c>
      <c r="B2611" s="357" t="s">
        <v>5608</v>
      </c>
      <c r="C2611" s="364">
        <v>4</v>
      </c>
    </row>
    <row r="2612" spans="1:3" ht="12">
      <c r="A2612" s="363" t="s">
        <v>2833</v>
      </c>
      <c r="B2612" s="357" t="s">
        <v>5610</v>
      </c>
      <c r="C2612" s="364">
        <v>5</v>
      </c>
    </row>
    <row r="2613" spans="1:3" ht="12">
      <c r="A2613" s="363" t="s">
        <v>5612</v>
      </c>
      <c r="B2613" s="357" t="s">
        <v>5611</v>
      </c>
      <c r="C2613" s="364">
        <v>3</v>
      </c>
    </row>
    <row r="2614" spans="1:3" ht="12">
      <c r="A2614" s="363" t="s">
        <v>1916</v>
      </c>
      <c r="B2614" s="357" t="s">
        <v>1915</v>
      </c>
      <c r="C2614" s="364">
        <v>4</v>
      </c>
    </row>
    <row r="2615" spans="1:3" ht="12">
      <c r="A2615" s="363" t="s">
        <v>1613</v>
      </c>
      <c r="B2615" s="357" t="s">
        <v>1917</v>
      </c>
      <c r="C2615" s="364">
        <v>4</v>
      </c>
    </row>
    <row r="2616" spans="1:3" ht="12">
      <c r="A2616" s="363" t="s">
        <v>1919</v>
      </c>
      <c r="B2616" s="357" t="s">
        <v>1918</v>
      </c>
      <c r="C2616" s="364">
        <v>4</v>
      </c>
    </row>
    <row r="2617" spans="1:3" ht="12">
      <c r="A2617" s="363" t="s">
        <v>1921</v>
      </c>
      <c r="B2617" s="357" t="s">
        <v>1920</v>
      </c>
      <c r="C2617" s="364">
        <v>4</v>
      </c>
    </row>
    <row r="2618" spans="1:3" ht="12">
      <c r="A2618" s="363" t="s">
        <v>1923</v>
      </c>
      <c r="B2618" s="357" t="s">
        <v>1922</v>
      </c>
      <c r="C2618" s="364">
        <v>10</v>
      </c>
    </row>
    <row r="2619" spans="1:3" ht="12">
      <c r="A2619" s="363" t="s">
        <v>2834</v>
      </c>
      <c r="B2619" s="357" t="s">
        <v>1924</v>
      </c>
      <c r="C2619" s="364">
        <v>5</v>
      </c>
    </row>
    <row r="2620" spans="1:3" ht="12">
      <c r="A2620" s="363" t="s">
        <v>1926</v>
      </c>
      <c r="B2620" s="357" t="s">
        <v>1925</v>
      </c>
      <c r="C2620" s="364">
        <v>7</v>
      </c>
    </row>
    <row r="2621" spans="1:3" ht="12">
      <c r="A2621" s="363" t="s">
        <v>1928</v>
      </c>
      <c r="B2621" s="357" t="s">
        <v>1927</v>
      </c>
      <c r="C2621" s="364">
        <v>7</v>
      </c>
    </row>
    <row r="2622" spans="1:3" ht="12">
      <c r="A2622" s="363" t="s">
        <v>1930</v>
      </c>
      <c r="B2622" s="357" t="s">
        <v>1929</v>
      </c>
      <c r="C2622" s="364">
        <v>11</v>
      </c>
    </row>
    <row r="2623" spans="1:3" ht="12">
      <c r="A2623" s="363" t="s">
        <v>1932</v>
      </c>
      <c r="B2623" s="357" t="s">
        <v>1931</v>
      </c>
      <c r="C2623" s="364">
        <v>6</v>
      </c>
    </row>
    <row r="2624" spans="1:3" ht="12">
      <c r="A2624" s="363" t="s">
        <v>1934</v>
      </c>
      <c r="B2624" s="357" t="s">
        <v>1933</v>
      </c>
      <c r="C2624" s="364">
        <v>9</v>
      </c>
    </row>
    <row r="2625" spans="1:3" ht="12">
      <c r="A2625" s="363" t="s">
        <v>1936</v>
      </c>
      <c r="B2625" s="357" t="s">
        <v>1935</v>
      </c>
      <c r="C2625" s="364">
        <v>7</v>
      </c>
    </row>
    <row r="2626" spans="1:3" ht="12">
      <c r="A2626" s="363" t="s">
        <v>1938</v>
      </c>
      <c r="B2626" s="357" t="s">
        <v>1937</v>
      </c>
      <c r="C2626" s="364">
        <v>8</v>
      </c>
    </row>
    <row r="2627" spans="1:3" ht="12">
      <c r="A2627" s="363" t="s">
        <v>1940</v>
      </c>
      <c r="B2627" s="357" t="s">
        <v>1939</v>
      </c>
      <c r="C2627" s="364">
        <v>1</v>
      </c>
    </row>
    <row r="2628" spans="1:3" ht="12">
      <c r="A2628" s="363" t="s">
        <v>1942</v>
      </c>
      <c r="B2628" s="357" t="s">
        <v>1941</v>
      </c>
      <c r="C2628" s="364">
        <v>13</v>
      </c>
    </row>
    <row r="2629" spans="1:3" ht="12">
      <c r="A2629" s="363" t="s">
        <v>1944</v>
      </c>
      <c r="B2629" s="357" t="s">
        <v>1943</v>
      </c>
      <c r="C2629" s="364">
        <v>5</v>
      </c>
    </row>
    <row r="2630" spans="1:3" ht="12">
      <c r="A2630" s="363" t="s">
        <v>1946</v>
      </c>
      <c r="B2630" s="357" t="s">
        <v>1945</v>
      </c>
      <c r="C2630" s="364">
        <v>13</v>
      </c>
    </row>
    <row r="2631" spans="1:3" ht="12">
      <c r="A2631" s="363" t="s">
        <v>2835</v>
      </c>
      <c r="B2631" s="357" t="s">
        <v>1947</v>
      </c>
      <c r="C2631" s="364">
        <v>5</v>
      </c>
    </row>
    <row r="2632" spans="1:3" ht="12">
      <c r="A2632" s="363" t="s">
        <v>1949</v>
      </c>
      <c r="B2632" s="357" t="s">
        <v>1948</v>
      </c>
      <c r="C2632" s="364">
        <v>7</v>
      </c>
    </row>
    <row r="2633" spans="1:3" ht="12">
      <c r="A2633" s="363" t="s">
        <v>1951</v>
      </c>
      <c r="B2633" s="357" t="s">
        <v>1950</v>
      </c>
      <c r="C2633" s="364">
        <v>7</v>
      </c>
    </row>
    <row r="2634" spans="1:3" ht="12">
      <c r="A2634" s="363" t="s">
        <v>1953</v>
      </c>
      <c r="B2634" s="357" t="s">
        <v>1952</v>
      </c>
      <c r="C2634" s="364">
        <v>7</v>
      </c>
    </row>
    <row r="2635" spans="1:3" ht="12">
      <c r="A2635" s="363" t="s">
        <v>1955</v>
      </c>
      <c r="B2635" s="357" t="s">
        <v>1954</v>
      </c>
      <c r="C2635" s="364">
        <v>8</v>
      </c>
    </row>
    <row r="2636" spans="1:3" ht="12">
      <c r="A2636" s="363" t="s">
        <v>1957</v>
      </c>
      <c r="B2636" s="357" t="s">
        <v>1956</v>
      </c>
      <c r="C2636" s="364">
        <v>8</v>
      </c>
    </row>
    <row r="2637" spans="1:3" ht="12">
      <c r="A2637" s="363" t="s">
        <v>1959</v>
      </c>
      <c r="B2637" s="357" t="s">
        <v>1958</v>
      </c>
      <c r="C2637" s="364">
        <v>13</v>
      </c>
    </row>
    <row r="2638" spans="1:3" ht="12">
      <c r="A2638" s="363" t="s">
        <v>1961</v>
      </c>
      <c r="B2638" s="357" t="s">
        <v>1960</v>
      </c>
      <c r="C2638" s="364">
        <v>5</v>
      </c>
    </row>
    <row r="2639" spans="1:3" ht="12">
      <c r="A2639" s="363" t="s">
        <v>1963</v>
      </c>
      <c r="B2639" s="357" t="s">
        <v>1962</v>
      </c>
      <c r="C2639" s="364">
        <v>8</v>
      </c>
    </row>
    <row r="2640" spans="1:3" ht="12">
      <c r="A2640" s="363" t="s">
        <v>1965</v>
      </c>
      <c r="B2640" s="357" t="s">
        <v>1964</v>
      </c>
      <c r="C2640" s="364">
        <v>7</v>
      </c>
    </row>
    <row r="2641" spans="1:3" ht="12">
      <c r="A2641" s="363" t="s">
        <v>1967</v>
      </c>
      <c r="B2641" s="357" t="s">
        <v>1966</v>
      </c>
      <c r="C2641" s="364">
        <v>13</v>
      </c>
    </row>
    <row r="2642" spans="1:3" ht="12">
      <c r="A2642" s="363" t="s">
        <v>1969</v>
      </c>
      <c r="B2642" s="357" t="s">
        <v>1968</v>
      </c>
      <c r="C2642" s="364">
        <v>5</v>
      </c>
    </row>
    <row r="2643" spans="1:3" ht="24">
      <c r="A2643" s="363" t="s">
        <v>1971</v>
      </c>
      <c r="B2643" s="357" t="s">
        <v>1970</v>
      </c>
      <c r="C2643" s="364">
        <v>5</v>
      </c>
    </row>
    <row r="2644" spans="1:3" ht="12">
      <c r="A2644" s="363" t="s">
        <v>4058</v>
      </c>
      <c r="B2644" s="357" t="s">
        <v>1972</v>
      </c>
      <c r="C2644" s="364">
        <v>5</v>
      </c>
    </row>
    <row r="2645" spans="1:3" ht="12">
      <c r="A2645" s="363" t="s">
        <v>4060</v>
      </c>
      <c r="B2645" s="357" t="s">
        <v>4059</v>
      </c>
      <c r="C2645" s="364">
        <v>5</v>
      </c>
    </row>
    <row r="2646" spans="1:3" ht="12">
      <c r="A2646" s="363" t="s">
        <v>4062</v>
      </c>
      <c r="B2646" s="357" t="s">
        <v>4061</v>
      </c>
      <c r="C2646" s="364">
        <v>1</v>
      </c>
    </row>
    <row r="2647" spans="1:3" ht="12">
      <c r="A2647" s="363" t="s">
        <v>4064</v>
      </c>
      <c r="B2647" s="357" t="s">
        <v>4063</v>
      </c>
      <c r="C2647" s="364">
        <v>13</v>
      </c>
    </row>
    <row r="2648" spans="1:3" ht="12">
      <c r="A2648" s="363" t="s">
        <v>4066</v>
      </c>
      <c r="B2648" s="357" t="s">
        <v>4065</v>
      </c>
      <c r="C2648" s="364">
        <v>8</v>
      </c>
    </row>
    <row r="2649" spans="1:3" ht="12">
      <c r="A2649" s="363" t="s">
        <v>2836</v>
      </c>
      <c r="B2649" s="357" t="s">
        <v>2837</v>
      </c>
      <c r="C2649" s="364">
        <v>3</v>
      </c>
    </row>
    <row r="2650" spans="1:3" ht="12">
      <c r="A2650" s="363" t="s">
        <v>5559</v>
      </c>
      <c r="B2650" s="357" t="s">
        <v>2838</v>
      </c>
      <c r="C2650" s="364">
        <v>4</v>
      </c>
    </row>
    <row r="2651" spans="1:3" ht="12">
      <c r="A2651" s="363" t="s">
        <v>2839</v>
      </c>
      <c r="B2651" s="357" t="s">
        <v>2840</v>
      </c>
      <c r="C2651" s="364">
        <v>12</v>
      </c>
    </row>
    <row r="2652" spans="1:3" ht="12">
      <c r="A2652" s="363" t="s">
        <v>4273</v>
      </c>
      <c r="B2652" s="357" t="s">
        <v>4866</v>
      </c>
      <c r="C2652" s="364"/>
    </row>
    <row r="2653" spans="1:3" ht="12">
      <c r="A2653" s="363" t="s">
        <v>2841</v>
      </c>
      <c r="B2653" s="357" t="s">
        <v>4067</v>
      </c>
      <c r="C2653" s="364">
        <v>1</v>
      </c>
    </row>
    <row r="2654" spans="1:3" ht="12">
      <c r="A2654" s="363" t="s">
        <v>4069</v>
      </c>
      <c r="B2654" s="357" t="s">
        <v>4068</v>
      </c>
      <c r="C2654" s="364">
        <v>2</v>
      </c>
    </row>
    <row r="2655" spans="1:3" ht="12">
      <c r="A2655" s="363" t="s">
        <v>2842</v>
      </c>
      <c r="B2655" s="357" t="s">
        <v>4070</v>
      </c>
      <c r="C2655" s="364">
        <v>3</v>
      </c>
    </row>
    <row r="2656" spans="1:3" ht="12">
      <c r="A2656" s="363" t="s">
        <v>4072</v>
      </c>
      <c r="B2656" s="357" t="s">
        <v>4071</v>
      </c>
      <c r="C2656" s="364">
        <v>3</v>
      </c>
    </row>
    <row r="2657" spans="1:3" ht="12">
      <c r="A2657" s="363" t="s">
        <v>4074</v>
      </c>
      <c r="B2657" s="357" t="s">
        <v>4073</v>
      </c>
      <c r="C2657" s="364">
        <v>3</v>
      </c>
    </row>
    <row r="2658" spans="1:3" ht="12">
      <c r="A2658" s="363" t="s">
        <v>4076</v>
      </c>
      <c r="B2658" s="357" t="s">
        <v>4075</v>
      </c>
      <c r="C2658" s="364">
        <v>3</v>
      </c>
    </row>
    <row r="2659" spans="1:3" ht="12">
      <c r="A2659" s="363" t="s">
        <v>4078</v>
      </c>
      <c r="B2659" s="357" t="s">
        <v>4077</v>
      </c>
      <c r="C2659" s="364">
        <v>3</v>
      </c>
    </row>
    <row r="2660" spans="1:3" ht="12">
      <c r="A2660" s="363" t="s">
        <v>4080</v>
      </c>
      <c r="B2660" s="357" t="s">
        <v>4079</v>
      </c>
      <c r="C2660" s="364">
        <v>3</v>
      </c>
    </row>
    <row r="2661" spans="1:3" ht="12">
      <c r="A2661" s="363" t="s">
        <v>4082</v>
      </c>
      <c r="B2661" s="357" t="s">
        <v>4081</v>
      </c>
      <c r="C2661" s="364">
        <v>4</v>
      </c>
    </row>
    <row r="2662" spans="1:3" ht="12">
      <c r="A2662" s="363" t="s">
        <v>2843</v>
      </c>
      <c r="B2662" s="357" t="s">
        <v>4083</v>
      </c>
      <c r="C2662" s="364">
        <v>3</v>
      </c>
    </row>
    <row r="2663" spans="1:3" ht="12">
      <c r="A2663" s="363" t="s">
        <v>4085</v>
      </c>
      <c r="B2663" s="357" t="s">
        <v>4084</v>
      </c>
      <c r="C2663" s="364">
        <v>4</v>
      </c>
    </row>
    <row r="2664" spans="1:3" ht="12">
      <c r="A2664" s="363" t="s">
        <v>4087</v>
      </c>
      <c r="B2664" s="357" t="s">
        <v>4086</v>
      </c>
      <c r="C2664" s="364">
        <v>4</v>
      </c>
    </row>
    <row r="2665" spans="1:3" ht="12">
      <c r="A2665" s="363" t="s">
        <v>4089</v>
      </c>
      <c r="B2665" s="357" t="s">
        <v>4088</v>
      </c>
      <c r="C2665" s="364">
        <v>4</v>
      </c>
    </row>
    <row r="2666" spans="1:3" ht="12">
      <c r="A2666" s="363" t="s">
        <v>2844</v>
      </c>
      <c r="B2666" s="357" t="s">
        <v>4090</v>
      </c>
      <c r="C2666" s="364">
        <v>4</v>
      </c>
    </row>
    <row r="2667" spans="1:3" ht="12">
      <c r="A2667" s="363" t="s">
        <v>2845</v>
      </c>
      <c r="B2667" s="357" t="s">
        <v>4091</v>
      </c>
      <c r="C2667" s="364">
        <v>4</v>
      </c>
    </row>
    <row r="2668" spans="1:3" ht="12">
      <c r="A2668" s="363" t="s">
        <v>4093</v>
      </c>
      <c r="B2668" s="357" t="s">
        <v>4092</v>
      </c>
      <c r="C2668" s="364">
        <v>4</v>
      </c>
    </row>
    <row r="2669" spans="1:3" ht="12">
      <c r="A2669" s="363" t="s">
        <v>4095</v>
      </c>
      <c r="B2669" s="357" t="s">
        <v>4094</v>
      </c>
      <c r="C2669" s="364">
        <v>4</v>
      </c>
    </row>
    <row r="2670" spans="1:3" ht="12">
      <c r="A2670" s="363" t="s">
        <v>4097</v>
      </c>
      <c r="B2670" s="357" t="s">
        <v>4096</v>
      </c>
      <c r="C2670" s="364">
        <v>4</v>
      </c>
    </row>
    <row r="2671" spans="1:3" ht="12">
      <c r="A2671" s="363" t="s">
        <v>4099</v>
      </c>
      <c r="B2671" s="357" t="s">
        <v>4098</v>
      </c>
      <c r="C2671" s="364">
        <v>4</v>
      </c>
    </row>
    <row r="2672" spans="1:3" ht="12">
      <c r="A2672" s="363" t="s">
        <v>4101</v>
      </c>
      <c r="B2672" s="357" t="s">
        <v>4100</v>
      </c>
      <c r="C2672" s="364">
        <v>4</v>
      </c>
    </row>
    <row r="2673" spans="1:3" ht="12">
      <c r="A2673" s="363" t="s">
        <v>2846</v>
      </c>
      <c r="B2673" s="357" t="s">
        <v>4102</v>
      </c>
      <c r="C2673" s="364">
        <v>4</v>
      </c>
    </row>
    <row r="2674" spans="1:3" ht="12">
      <c r="A2674" s="363" t="s">
        <v>4104</v>
      </c>
      <c r="B2674" s="357" t="s">
        <v>4103</v>
      </c>
      <c r="C2674" s="364">
        <v>4</v>
      </c>
    </row>
    <row r="2675" spans="1:3" ht="12">
      <c r="A2675" s="363" t="s">
        <v>2847</v>
      </c>
      <c r="B2675" s="357" t="s">
        <v>4105</v>
      </c>
      <c r="C2675" s="364">
        <v>4</v>
      </c>
    </row>
    <row r="2676" spans="1:3" ht="12">
      <c r="A2676" s="363" t="s">
        <v>2848</v>
      </c>
      <c r="B2676" s="357" t="s">
        <v>4106</v>
      </c>
      <c r="C2676" s="364">
        <v>4</v>
      </c>
    </row>
    <row r="2677" spans="1:3" ht="12">
      <c r="A2677" s="363" t="s">
        <v>4108</v>
      </c>
      <c r="B2677" s="357" t="s">
        <v>4107</v>
      </c>
      <c r="C2677" s="364">
        <v>4</v>
      </c>
    </row>
    <row r="2678" spans="1:3" ht="12">
      <c r="A2678" s="363" t="s">
        <v>2826</v>
      </c>
      <c r="B2678" s="357" t="s">
        <v>4109</v>
      </c>
      <c r="C2678" s="364">
        <v>10</v>
      </c>
    </row>
    <row r="2679" spans="1:3" ht="12">
      <c r="A2679" s="363" t="s">
        <v>4111</v>
      </c>
      <c r="B2679" s="357" t="s">
        <v>4110</v>
      </c>
      <c r="C2679" s="364">
        <v>4</v>
      </c>
    </row>
    <row r="2680" spans="1:3" ht="12">
      <c r="A2680" s="363" t="s">
        <v>221</v>
      </c>
      <c r="B2680" s="357" t="s">
        <v>220</v>
      </c>
      <c r="C2680" s="364">
        <v>4</v>
      </c>
    </row>
    <row r="2681" spans="1:3" ht="12">
      <c r="A2681" s="363" t="s">
        <v>2849</v>
      </c>
      <c r="B2681" s="357" t="s">
        <v>222</v>
      </c>
      <c r="C2681" s="364">
        <v>5</v>
      </c>
    </row>
    <row r="2682" spans="1:3" ht="12">
      <c r="A2682" s="363" t="s">
        <v>224</v>
      </c>
      <c r="B2682" s="357" t="s">
        <v>223</v>
      </c>
      <c r="C2682" s="364">
        <v>7</v>
      </c>
    </row>
    <row r="2683" spans="1:3" ht="12">
      <c r="A2683" s="363" t="s">
        <v>226</v>
      </c>
      <c r="B2683" s="357" t="s">
        <v>225</v>
      </c>
      <c r="C2683" s="364">
        <v>2</v>
      </c>
    </row>
    <row r="2684" spans="1:3" ht="12">
      <c r="A2684" s="363" t="s">
        <v>2850</v>
      </c>
      <c r="B2684" s="357" t="s">
        <v>227</v>
      </c>
      <c r="C2684" s="364">
        <v>4</v>
      </c>
    </row>
    <row r="2685" spans="1:3" ht="12">
      <c r="A2685" s="363" t="s">
        <v>2851</v>
      </c>
      <c r="B2685" s="357" t="s">
        <v>228</v>
      </c>
      <c r="C2685" s="364">
        <v>7</v>
      </c>
    </row>
    <row r="2686" spans="1:3" ht="12">
      <c r="A2686" s="363" t="s">
        <v>230</v>
      </c>
      <c r="B2686" s="357" t="s">
        <v>229</v>
      </c>
      <c r="C2686" s="364">
        <v>4</v>
      </c>
    </row>
    <row r="2687" spans="1:3" ht="12">
      <c r="A2687" s="363" t="s">
        <v>4186</v>
      </c>
      <c r="B2687" s="357" t="s">
        <v>231</v>
      </c>
      <c r="C2687" s="364">
        <v>3</v>
      </c>
    </row>
    <row r="2688" spans="1:3" ht="24">
      <c r="A2688" s="363" t="s">
        <v>4188</v>
      </c>
      <c r="B2688" s="357" t="s">
        <v>4187</v>
      </c>
      <c r="C2688" s="364">
        <v>9</v>
      </c>
    </row>
    <row r="2689" spans="1:3" ht="12">
      <c r="A2689" s="363" t="s">
        <v>2716</v>
      </c>
      <c r="B2689" s="357" t="s">
        <v>4189</v>
      </c>
      <c r="C2689" s="364">
        <v>13</v>
      </c>
    </row>
    <row r="2690" spans="1:3" ht="12">
      <c r="A2690" s="363" t="s">
        <v>2852</v>
      </c>
      <c r="B2690" s="357" t="s">
        <v>4190</v>
      </c>
      <c r="C2690" s="364">
        <v>13</v>
      </c>
    </row>
    <row r="2691" spans="1:3" ht="12">
      <c r="A2691" s="363" t="s">
        <v>4192</v>
      </c>
      <c r="B2691" s="357" t="s">
        <v>4191</v>
      </c>
      <c r="C2691" s="364">
        <v>6</v>
      </c>
    </row>
    <row r="2692" spans="1:3" ht="12">
      <c r="A2692" s="363" t="s">
        <v>4194</v>
      </c>
      <c r="B2692" s="357" t="s">
        <v>4193</v>
      </c>
      <c r="C2692" s="364">
        <v>13</v>
      </c>
    </row>
    <row r="2693" spans="1:3" ht="12">
      <c r="A2693" s="363" t="s">
        <v>2853</v>
      </c>
      <c r="B2693" s="357" t="s">
        <v>4195</v>
      </c>
      <c r="C2693" s="364">
        <v>7</v>
      </c>
    </row>
    <row r="2694" spans="1:3" ht="12">
      <c r="A2694" s="363" t="s">
        <v>4197</v>
      </c>
      <c r="B2694" s="357" t="s">
        <v>4196</v>
      </c>
      <c r="C2694" s="364">
        <v>2</v>
      </c>
    </row>
    <row r="2695" spans="1:3" ht="12">
      <c r="A2695" s="363" t="s">
        <v>2854</v>
      </c>
      <c r="B2695" s="357" t="s">
        <v>4198</v>
      </c>
      <c r="C2695" s="364">
        <v>7</v>
      </c>
    </row>
    <row r="2696" spans="1:3" ht="12">
      <c r="A2696" s="363" t="s">
        <v>4200</v>
      </c>
      <c r="B2696" s="357" t="s">
        <v>4199</v>
      </c>
      <c r="C2696" s="364">
        <v>4</v>
      </c>
    </row>
    <row r="2697" spans="1:3" ht="12">
      <c r="A2697" s="363" t="s">
        <v>4202</v>
      </c>
      <c r="B2697" s="357" t="s">
        <v>4201</v>
      </c>
      <c r="C2697" s="364">
        <v>3</v>
      </c>
    </row>
    <row r="2698" spans="1:3" ht="12">
      <c r="A2698" s="363" t="s">
        <v>4204</v>
      </c>
      <c r="B2698" s="357" t="s">
        <v>4203</v>
      </c>
      <c r="C2698" s="364">
        <v>4</v>
      </c>
    </row>
    <row r="2699" spans="1:3" ht="12">
      <c r="A2699" s="363" t="s">
        <v>4206</v>
      </c>
      <c r="B2699" s="357" t="s">
        <v>4205</v>
      </c>
      <c r="C2699" s="364">
        <v>8</v>
      </c>
    </row>
    <row r="2700" spans="1:3" ht="12">
      <c r="A2700" s="363" t="s">
        <v>4208</v>
      </c>
      <c r="B2700" s="357" t="s">
        <v>4207</v>
      </c>
      <c r="C2700" s="364">
        <v>11</v>
      </c>
    </row>
    <row r="2701" spans="1:3" ht="12">
      <c r="A2701" s="363" t="s">
        <v>3672</v>
      </c>
      <c r="B2701" s="357" t="s">
        <v>4209</v>
      </c>
      <c r="C2701" s="364">
        <v>3</v>
      </c>
    </row>
    <row r="2702" spans="1:3" ht="12">
      <c r="A2702" s="363" t="s">
        <v>3674</v>
      </c>
      <c r="B2702" s="357" t="s">
        <v>3673</v>
      </c>
      <c r="C2702" s="364">
        <v>3</v>
      </c>
    </row>
    <row r="2703" spans="1:3" ht="12">
      <c r="A2703" s="363" t="s">
        <v>3676</v>
      </c>
      <c r="B2703" s="357" t="s">
        <v>3675</v>
      </c>
      <c r="C2703" s="364">
        <v>4</v>
      </c>
    </row>
    <row r="2704" spans="1:3" ht="12">
      <c r="A2704" s="363" t="s">
        <v>3678</v>
      </c>
      <c r="B2704" s="357" t="s">
        <v>3677</v>
      </c>
      <c r="C2704" s="364">
        <v>3</v>
      </c>
    </row>
    <row r="2705" spans="1:3" ht="12">
      <c r="A2705" s="363" t="s">
        <v>3680</v>
      </c>
      <c r="B2705" s="357" t="s">
        <v>3679</v>
      </c>
      <c r="C2705" s="364">
        <v>3</v>
      </c>
    </row>
    <row r="2706" spans="1:3" ht="12">
      <c r="A2706" s="363" t="s">
        <v>3682</v>
      </c>
      <c r="B2706" s="357" t="s">
        <v>3681</v>
      </c>
      <c r="C2706" s="364">
        <v>3</v>
      </c>
    </row>
    <row r="2707" spans="1:3" ht="12">
      <c r="A2707" s="363" t="s">
        <v>3684</v>
      </c>
      <c r="B2707" s="357" t="s">
        <v>3683</v>
      </c>
      <c r="C2707" s="364">
        <v>3</v>
      </c>
    </row>
    <row r="2708" spans="1:3" ht="12">
      <c r="A2708" s="363" t="s">
        <v>3686</v>
      </c>
      <c r="B2708" s="357" t="s">
        <v>3685</v>
      </c>
      <c r="C2708" s="364">
        <v>3</v>
      </c>
    </row>
    <row r="2709" spans="1:3" ht="12">
      <c r="A2709" s="363" t="s">
        <v>2855</v>
      </c>
      <c r="B2709" s="357" t="s">
        <v>2856</v>
      </c>
      <c r="C2709" s="364">
        <v>8</v>
      </c>
    </row>
    <row r="2710" spans="1:3" ht="12">
      <c r="A2710" s="363" t="s">
        <v>2857</v>
      </c>
      <c r="B2710" s="357" t="s">
        <v>2858</v>
      </c>
      <c r="C2710" s="364">
        <v>13</v>
      </c>
    </row>
    <row r="2711" spans="1:3" ht="12">
      <c r="A2711" s="363" t="s">
        <v>2859</v>
      </c>
      <c r="B2711" s="357" t="s">
        <v>2860</v>
      </c>
      <c r="C2711" s="364">
        <v>3</v>
      </c>
    </row>
    <row r="2712" spans="1:3" ht="12">
      <c r="A2712" s="363" t="s">
        <v>2861</v>
      </c>
      <c r="B2712" s="357" t="s">
        <v>2862</v>
      </c>
      <c r="C2712" s="364">
        <v>4</v>
      </c>
    </row>
    <row r="2713" spans="1:3" ht="12">
      <c r="A2713" s="363" t="s">
        <v>3688</v>
      </c>
      <c r="B2713" s="357" t="s">
        <v>3687</v>
      </c>
      <c r="C2713" s="364">
        <v>3</v>
      </c>
    </row>
    <row r="2714" spans="1:3" ht="12">
      <c r="A2714" s="363" t="s">
        <v>2863</v>
      </c>
      <c r="B2714" s="357" t="s">
        <v>2864</v>
      </c>
      <c r="C2714" s="364">
        <v>6</v>
      </c>
    </row>
    <row r="2715" spans="1:3" ht="12">
      <c r="A2715" s="363" t="s">
        <v>2865</v>
      </c>
      <c r="B2715" s="357" t="s">
        <v>2866</v>
      </c>
      <c r="C2715" s="364">
        <v>13</v>
      </c>
    </row>
    <row r="2716" spans="1:3" ht="12">
      <c r="A2716" s="363" t="s">
        <v>2867</v>
      </c>
      <c r="B2716" s="357" t="s">
        <v>2868</v>
      </c>
      <c r="C2716" s="364">
        <v>8</v>
      </c>
    </row>
    <row r="2717" spans="1:3" ht="12">
      <c r="A2717" s="363" t="s">
        <v>2869</v>
      </c>
      <c r="B2717" s="357" t="s">
        <v>2870</v>
      </c>
      <c r="C2717" s="364">
        <v>13</v>
      </c>
    </row>
    <row r="2718" spans="1:3" ht="12">
      <c r="A2718" s="363" t="s">
        <v>2871</v>
      </c>
      <c r="B2718" s="357" t="s">
        <v>2872</v>
      </c>
      <c r="C2718" s="364">
        <v>6</v>
      </c>
    </row>
    <row r="2719" spans="1:3" ht="12">
      <c r="A2719" s="363" t="s">
        <v>2873</v>
      </c>
      <c r="B2719" s="357" t="s">
        <v>2874</v>
      </c>
      <c r="C2719" s="364">
        <v>12</v>
      </c>
    </row>
    <row r="2720" spans="1:3" ht="12">
      <c r="A2720" s="363" t="s">
        <v>2875</v>
      </c>
      <c r="B2720" s="357" t="s">
        <v>2876</v>
      </c>
      <c r="C2720" s="364">
        <v>8</v>
      </c>
    </row>
    <row r="2721" spans="1:3" ht="12">
      <c r="A2721" s="363" t="s">
        <v>4273</v>
      </c>
      <c r="B2721" s="357" t="s">
        <v>4866</v>
      </c>
      <c r="C2721" s="364"/>
    </row>
    <row r="2722" spans="1:3" ht="12">
      <c r="A2722" s="363" t="s">
        <v>3690</v>
      </c>
      <c r="B2722" s="357" t="s">
        <v>3689</v>
      </c>
      <c r="C2722" s="364">
        <v>2</v>
      </c>
    </row>
    <row r="2723" spans="1:3" ht="12">
      <c r="A2723" s="363" t="s">
        <v>3692</v>
      </c>
      <c r="B2723" s="357" t="s">
        <v>3691</v>
      </c>
      <c r="C2723" s="364">
        <v>3</v>
      </c>
    </row>
    <row r="2724" spans="1:3" ht="12">
      <c r="A2724" s="363" t="s">
        <v>3694</v>
      </c>
      <c r="B2724" s="357" t="s">
        <v>3693</v>
      </c>
      <c r="C2724" s="364">
        <v>3</v>
      </c>
    </row>
    <row r="2725" spans="1:3" ht="12">
      <c r="A2725" s="363" t="s">
        <v>3696</v>
      </c>
      <c r="B2725" s="357" t="s">
        <v>3695</v>
      </c>
      <c r="C2725" s="364">
        <v>4</v>
      </c>
    </row>
    <row r="2726" spans="1:3" ht="12">
      <c r="A2726" s="363" t="s">
        <v>3698</v>
      </c>
      <c r="B2726" s="357" t="s">
        <v>3697</v>
      </c>
      <c r="C2726" s="364">
        <v>4</v>
      </c>
    </row>
    <row r="2727" spans="1:3" ht="12">
      <c r="A2727" s="363" t="s">
        <v>3700</v>
      </c>
      <c r="B2727" s="357" t="s">
        <v>3699</v>
      </c>
      <c r="C2727" s="364">
        <v>4</v>
      </c>
    </row>
    <row r="2728" spans="1:3" ht="12">
      <c r="A2728" s="363" t="s">
        <v>3702</v>
      </c>
      <c r="B2728" s="357" t="s">
        <v>3701</v>
      </c>
      <c r="C2728" s="364">
        <v>3</v>
      </c>
    </row>
    <row r="2729" spans="1:3" ht="12">
      <c r="A2729" s="363" t="s">
        <v>3704</v>
      </c>
      <c r="B2729" s="357" t="s">
        <v>3703</v>
      </c>
      <c r="C2729" s="364">
        <v>3</v>
      </c>
    </row>
    <row r="2730" spans="1:3" ht="12">
      <c r="A2730" s="363" t="s">
        <v>3706</v>
      </c>
      <c r="B2730" s="357" t="s">
        <v>3705</v>
      </c>
      <c r="C2730" s="364">
        <v>4</v>
      </c>
    </row>
    <row r="2731" spans="1:3" ht="12">
      <c r="A2731" s="363" t="s">
        <v>3708</v>
      </c>
      <c r="B2731" s="357" t="s">
        <v>3707</v>
      </c>
      <c r="C2731" s="364">
        <v>4</v>
      </c>
    </row>
    <row r="2732" spans="1:3" ht="12">
      <c r="A2732" s="363" t="s">
        <v>3710</v>
      </c>
      <c r="B2732" s="357" t="s">
        <v>3709</v>
      </c>
      <c r="C2732" s="364">
        <v>3</v>
      </c>
    </row>
    <row r="2733" spans="1:3" ht="12">
      <c r="A2733" s="363" t="s">
        <v>3712</v>
      </c>
      <c r="B2733" s="357" t="s">
        <v>3711</v>
      </c>
      <c r="C2733" s="364">
        <v>3</v>
      </c>
    </row>
    <row r="2734" spans="1:3" ht="12">
      <c r="A2734" s="363" t="s">
        <v>3714</v>
      </c>
      <c r="B2734" s="357" t="s">
        <v>3713</v>
      </c>
      <c r="C2734" s="364">
        <v>4</v>
      </c>
    </row>
    <row r="2735" spans="1:3" ht="12">
      <c r="A2735" s="363" t="s">
        <v>3716</v>
      </c>
      <c r="B2735" s="357" t="s">
        <v>3715</v>
      </c>
      <c r="C2735" s="364">
        <v>4</v>
      </c>
    </row>
    <row r="2736" spans="1:3" ht="12">
      <c r="A2736" s="363" t="s">
        <v>3718</v>
      </c>
      <c r="B2736" s="357" t="s">
        <v>3717</v>
      </c>
      <c r="C2736" s="364">
        <v>4</v>
      </c>
    </row>
    <row r="2737" spans="1:3" ht="12">
      <c r="A2737" s="363" t="s">
        <v>2877</v>
      </c>
      <c r="B2737" s="357" t="s">
        <v>3719</v>
      </c>
      <c r="C2737" s="364">
        <v>4</v>
      </c>
    </row>
    <row r="2738" spans="1:3" ht="12">
      <c r="A2738" s="363" t="s">
        <v>3721</v>
      </c>
      <c r="B2738" s="357" t="s">
        <v>3720</v>
      </c>
      <c r="C2738" s="364">
        <v>3</v>
      </c>
    </row>
    <row r="2739" spans="1:3" ht="12">
      <c r="A2739" s="363" t="s">
        <v>3723</v>
      </c>
      <c r="B2739" s="357" t="s">
        <v>3722</v>
      </c>
      <c r="C2739" s="364">
        <v>4</v>
      </c>
    </row>
    <row r="2740" spans="1:3" ht="12">
      <c r="A2740" s="363" t="s">
        <v>3725</v>
      </c>
      <c r="B2740" s="357" t="s">
        <v>3724</v>
      </c>
      <c r="C2740" s="364">
        <v>3</v>
      </c>
    </row>
    <row r="2741" spans="1:3" ht="12">
      <c r="A2741" s="363" t="s">
        <v>3727</v>
      </c>
      <c r="B2741" s="357" t="s">
        <v>3726</v>
      </c>
      <c r="C2741" s="364">
        <v>3</v>
      </c>
    </row>
    <row r="2742" spans="1:3" ht="12">
      <c r="A2742" s="363" t="s">
        <v>3729</v>
      </c>
      <c r="B2742" s="357" t="s">
        <v>3728</v>
      </c>
      <c r="C2742" s="364">
        <v>4</v>
      </c>
    </row>
    <row r="2743" spans="1:3" ht="12">
      <c r="A2743" s="363" t="s">
        <v>3731</v>
      </c>
      <c r="B2743" s="357" t="s">
        <v>3730</v>
      </c>
      <c r="C2743" s="364">
        <v>5</v>
      </c>
    </row>
    <row r="2744" spans="1:3" ht="12">
      <c r="A2744" s="363" t="s">
        <v>2878</v>
      </c>
      <c r="B2744" s="357" t="s">
        <v>3732</v>
      </c>
      <c r="C2744" s="364">
        <v>4</v>
      </c>
    </row>
    <row r="2745" spans="1:3" ht="12">
      <c r="A2745" s="363" t="s">
        <v>3734</v>
      </c>
      <c r="B2745" s="357" t="s">
        <v>3733</v>
      </c>
      <c r="C2745" s="364">
        <v>4</v>
      </c>
    </row>
    <row r="2746" spans="1:3" ht="12">
      <c r="A2746" s="363" t="s">
        <v>2879</v>
      </c>
      <c r="B2746" s="357" t="s">
        <v>3842</v>
      </c>
      <c r="C2746" s="364">
        <v>1</v>
      </c>
    </row>
    <row r="2747" spans="1:3" ht="12">
      <c r="A2747" s="363" t="s">
        <v>3844</v>
      </c>
      <c r="B2747" s="357" t="s">
        <v>3843</v>
      </c>
      <c r="C2747" s="364">
        <v>5</v>
      </c>
    </row>
    <row r="2748" spans="1:3" ht="12">
      <c r="A2748" s="363" t="s">
        <v>3846</v>
      </c>
      <c r="B2748" s="357" t="s">
        <v>3845</v>
      </c>
      <c r="C2748" s="364">
        <v>4</v>
      </c>
    </row>
    <row r="2749" spans="1:3" ht="12">
      <c r="A2749" s="363" t="s">
        <v>3848</v>
      </c>
      <c r="B2749" s="357" t="s">
        <v>3847</v>
      </c>
      <c r="C2749" s="364">
        <v>4</v>
      </c>
    </row>
    <row r="2750" spans="1:3" ht="12">
      <c r="A2750" s="363" t="s">
        <v>3850</v>
      </c>
      <c r="B2750" s="357" t="s">
        <v>3849</v>
      </c>
      <c r="C2750" s="364">
        <v>4</v>
      </c>
    </row>
    <row r="2751" spans="1:3" ht="12">
      <c r="A2751" s="363" t="s">
        <v>3852</v>
      </c>
      <c r="B2751" s="357" t="s">
        <v>3851</v>
      </c>
      <c r="C2751" s="364">
        <v>4</v>
      </c>
    </row>
    <row r="2752" spans="1:3" ht="12">
      <c r="A2752" s="363" t="s">
        <v>2880</v>
      </c>
      <c r="B2752" s="357" t="s">
        <v>2881</v>
      </c>
      <c r="C2752" s="364">
        <v>4</v>
      </c>
    </row>
    <row r="2753" spans="1:3" ht="12">
      <c r="A2753" s="363" t="s">
        <v>3854</v>
      </c>
      <c r="B2753" s="357" t="s">
        <v>3853</v>
      </c>
      <c r="C2753" s="364">
        <v>4</v>
      </c>
    </row>
    <row r="2754" spans="1:3" ht="12">
      <c r="A2754" s="363" t="s">
        <v>3856</v>
      </c>
      <c r="B2754" s="357" t="s">
        <v>3855</v>
      </c>
      <c r="C2754" s="364">
        <v>10</v>
      </c>
    </row>
    <row r="2755" spans="1:3" ht="12">
      <c r="A2755" s="363" t="s">
        <v>3858</v>
      </c>
      <c r="B2755" s="357" t="s">
        <v>3857</v>
      </c>
      <c r="C2755" s="364">
        <v>7</v>
      </c>
    </row>
    <row r="2756" spans="1:3" ht="12">
      <c r="A2756" s="363" t="s">
        <v>3860</v>
      </c>
      <c r="B2756" s="357" t="s">
        <v>3859</v>
      </c>
      <c r="C2756" s="364">
        <v>7</v>
      </c>
    </row>
    <row r="2757" spans="1:3" ht="12">
      <c r="A2757" s="363" t="s">
        <v>3862</v>
      </c>
      <c r="B2757" s="357" t="s">
        <v>3861</v>
      </c>
      <c r="C2757" s="364">
        <v>3</v>
      </c>
    </row>
    <row r="2758" spans="1:3" ht="12">
      <c r="A2758" s="363" t="s">
        <v>2882</v>
      </c>
      <c r="B2758" s="357" t="s">
        <v>3863</v>
      </c>
      <c r="C2758" s="364">
        <v>5</v>
      </c>
    </row>
    <row r="2759" spans="1:3" ht="12">
      <c r="A2759" s="363" t="s">
        <v>3865</v>
      </c>
      <c r="B2759" s="357" t="s">
        <v>3864</v>
      </c>
      <c r="C2759" s="364">
        <v>9</v>
      </c>
    </row>
    <row r="2760" spans="1:3" ht="12">
      <c r="A2760" s="363" t="s">
        <v>2883</v>
      </c>
      <c r="B2760" s="357" t="s">
        <v>3866</v>
      </c>
      <c r="C2760" s="364">
        <v>5</v>
      </c>
    </row>
    <row r="2761" spans="1:3" ht="12">
      <c r="A2761" s="363" t="s">
        <v>3868</v>
      </c>
      <c r="B2761" s="357" t="s">
        <v>3867</v>
      </c>
      <c r="C2761" s="364">
        <v>7</v>
      </c>
    </row>
    <row r="2762" spans="1:3" ht="12">
      <c r="A2762" s="363" t="s">
        <v>2884</v>
      </c>
      <c r="B2762" s="357" t="s">
        <v>2885</v>
      </c>
      <c r="C2762" s="364">
        <v>7</v>
      </c>
    </row>
    <row r="2763" spans="1:3" ht="12">
      <c r="A2763" s="363" t="s">
        <v>2886</v>
      </c>
      <c r="B2763" s="357" t="s">
        <v>3869</v>
      </c>
      <c r="C2763" s="364">
        <v>7</v>
      </c>
    </row>
    <row r="2764" spans="1:3" ht="12">
      <c r="A2764" s="363" t="s">
        <v>3871</v>
      </c>
      <c r="B2764" s="357" t="s">
        <v>3870</v>
      </c>
      <c r="C2764" s="364">
        <v>13</v>
      </c>
    </row>
    <row r="2765" spans="1:3" ht="12">
      <c r="A2765" s="363" t="s">
        <v>3873</v>
      </c>
      <c r="B2765" s="357" t="s">
        <v>3872</v>
      </c>
      <c r="C2765" s="364">
        <v>13</v>
      </c>
    </row>
    <row r="2766" spans="1:3" ht="12">
      <c r="A2766" s="363" t="s">
        <v>3875</v>
      </c>
      <c r="B2766" s="357" t="s">
        <v>3874</v>
      </c>
      <c r="C2766" s="364">
        <v>8</v>
      </c>
    </row>
    <row r="2767" spans="1:3" ht="12">
      <c r="A2767" s="363" t="s">
        <v>3877</v>
      </c>
      <c r="B2767" s="357" t="s">
        <v>3876</v>
      </c>
      <c r="C2767" s="364">
        <v>13</v>
      </c>
    </row>
    <row r="2768" spans="1:3" ht="12">
      <c r="A2768" s="363" t="s">
        <v>3879</v>
      </c>
      <c r="B2768" s="357" t="s">
        <v>3878</v>
      </c>
      <c r="C2768" s="364">
        <v>4</v>
      </c>
    </row>
    <row r="2769" spans="1:3" ht="12">
      <c r="A2769" s="363" t="s">
        <v>3881</v>
      </c>
      <c r="B2769" s="357" t="s">
        <v>3880</v>
      </c>
      <c r="C2769" s="364">
        <v>13</v>
      </c>
    </row>
    <row r="2770" spans="1:3" ht="12">
      <c r="A2770" s="363" t="s">
        <v>3883</v>
      </c>
      <c r="B2770" s="357" t="s">
        <v>3882</v>
      </c>
      <c r="C2770" s="364">
        <v>13</v>
      </c>
    </row>
    <row r="2771" spans="1:3" ht="12">
      <c r="A2771" s="363" t="s">
        <v>3885</v>
      </c>
      <c r="B2771" s="357" t="s">
        <v>3884</v>
      </c>
      <c r="C2771" s="364">
        <v>13</v>
      </c>
    </row>
    <row r="2772" spans="1:3" ht="12">
      <c r="A2772" s="363" t="s">
        <v>3887</v>
      </c>
      <c r="B2772" s="357" t="s">
        <v>3886</v>
      </c>
      <c r="C2772" s="364">
        <v>13</v>
      </c>
    </row>
    <row r="2773" spans="1:3" ht="12">
      <c r="A2773" s="363" t="s">
        <v>3889</v>
      </c>
      <c r="B2773" s="357" t="s">
        <v>3888</v>
      </c>
      <c r="C2773" s="364">
        <v>13</v>
      </c>
    </row>
    <row r="2774" spans="1:3" ht="12">
      <c r="A2774" s="363" t="s">
        <v>3891</v>
      </c>
      <c r="B2774" s="357" t="s">
        <v>3890</v>
      </c>
      <c r="C2774" s="364">
        <v>4</v>
      </c>
    </row>
    <row r="2775" spans="1:3" ht="12">
      <c r="A2775" s="363" t="s">
        <v>2887</v>
      </c>
      <c r="B2775" s="357" t="s">
        <v>2888</v>
      </c>
      <c r="C2775" s="364">
        <v>13</v>
      </c>
    </row>
    <row r="2776" spans="1:3" ht="12">
      <c r="A2776" s="363" t="s">
        <v>2889</v>
      </c>
      <c r="B2776" s="357" t="s">
        <v>3892</v>
      </c>
      <c r="C2776" s="364">
        <v>13</v>
      </c>
    </row>
    <row r="2777" spans="1:3" ht="12">
      <c r="A2777" s="363" t="s">
        <v>3894</v>
      </c>
      <c r="B2777" s="357" t="s">
        <v>3893</v>
      </c>
      <c r="C2777" s="364">
        <v>13</v>
      </c>
    </row>
    <row r="2778" spans="1:3" ht="12">
      <c r="A2778" s="363" t="s">
        <v>3896</v>
      </c>
      <c r="B2778" s="357" t="s">
        <v>3895</v>
      </c>
      <c r="C2778" s="364">
        <v>13</v>
      </c>
    </row>
    <row r="2779" spans="1:3" ht="12">
      <c r="A2779" s="363" t="s">
        <v>3898</v>
      </c>
      <c r="B2779" s="357" t="s">
        <v>3897</v>
      </c>
      <c r="C2779" s="364">
        <v>13</v>
      </c>
    </row>
    <row r="2780" spans="1:3" ht="12">
      <c r="A2780" s="363" t="s">
        <v>3900</v>
      </c>
      <c r="B2780" s="357" t="s">
        <v>3899</v>
      </c>
      <c r="C2780" s="364">
        <v>13</v>
      </c>
    </row>
    <row r="2781" spans="1:3" ht="12">
      <c r="A2781" s="363" t="s">
        <v>3902</v>
      </c>
      <c r="B2781" s="357" t="s">
        <v>3901</v>
      </c>
      <c r="C2781" s="364">
        <v>13</v>
      </c>
    </row>
    <row r="2782" spans="1:3" ht="12">
      <c r="A2782" s="363" t="s">
        <v>2890</v>
      </c>
      <c r="B2782" s="357" t="s">
        <v>3903</v>
      </c>
      <c r="C2782" s="364">
        <v>7</v>
      </c>
    </row>
    <row r="2783" spans="1:3" ht="12">
      <c r="A2783" s="363" t="s">
        <v>3905</v>
      </c>
      <c r="B2783" s="357" t="s">
        <v>3904</v>
      </c>
      <c r="C2783" s="364">
        <v>13</v>
      </c>
    </row>
    <row r="2784" spans="1:3" ht="12">
      <c r="A2784" s="363" t="s">
        <v>2891</v>
      </c>
      <c r="B2784" s="357" t="s">
        <v>2892</v>
      </c>
      <c r="C2784" s="364">
        <v>13</v>
      </c>
    </row>
    <row r="2785" spans="1:3" ht="12">
      <c r="A2785" s="363" t="s">
        <v>2893</v>
      </c>
      <c r="B2785" s="357" t="s">
        <v>2894</v>
      </c>
      <c r="C2785" s="364">
        <v>11</v>
      </c>
    </row>
    <row r="2786" spans="1:3" ht="12">
      <c r="A2786" s="363" t="s">
        <v>4273</v>
      </c>
      <c r="B2786" s="357" t="s">
        <v>4866</v>
      </c>
      <c r="C2786" s="364"/>
    </row>
    <row r="2787" spans="1:3" ht="12">
      <c r="A2787" s="363" t="s">
        <v>2895</v>
      </c>
      <c r="B2787" s="357" t="s">
        <v>3907</v>
      </c>
      <c r="C2787" s="364">
        <v>12</v>
      </c>
    </row>
    <row r="2788" spans="1:3" ht="12">
      <c r="A2788" s="363" t="s">
        <v>3909</v>
      </c>
      <c r="B2788" s="357" t="s">
        <v>3908</v>
      </c>
      <c r="C2788" s="364">
        <v>12</v>
      </c>
    </row>
    <row r="2789" ht="12">
      <c r="B2789" s="357">
        <v>0</v>
      </c>
    </row>
  </sheetData>
  <sheetProtection sheet="1" objects="1" scenarios="1" selectLockedCells="1"/>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
  <sheetViews>
    <sheetView workbookViewId="0" topLeftCell="A1">
      <selection activeCell="F1" sqref="F1:AL2"/>
    </sheetView>
  </sheetViews>
  <sheetFormatPr defaultColWidth="9.00390625" defaultRowHeight="13.5"/>
  <cols>
    <col min="1" max="2" width="10.875" style="350" bestFit="1" customWidth="1"/>
    <col min="3" max="3" width="7.00390625" style="350" bestFit="1" customWidth="1"/>
    <col min="4" max="4" width="5.625" style="350" bestFit="1" customWidth="1"/>
    <col min="5" max="5" width="6.125" style="350" bestFit="1" customWidth="1"/>
    <col min="6" max="6" width="5.625" style="350" bestFit="1" customWidth="1"/>
    <col min="7" max="59" width="3.75390625" style="350" customWidth="1"/>
    <col min="60" max="68" width="4.125" style="350" customWidth="1"/>
    <col min="69" max="77" width="3.875" style="350" customWidth="1"/>
    <col min="78" max="84" width="3.50390625" style="350" customWidth="1"/>
    <col min="85" max="102" width="3.625" style="350" customWidth="1"/>
    <col min="103" max="117" width="3.125" style="350" customWidth="1"/>
    <col min="118" max="122" width="3.75390625" style="350" customWidth="1"/>
    <col min="123" max="126" width="4.00390625" style="350" customWidth="1"/>
    <col min="127" max="132" width="3.875" style="350" customWidth="1"/>
    <col min="133" max="136" width="3.75390625" style="350" customWidth="1"/>
    <col min="137" max="142" width="3.625" style="350" customWidth="1"/>
    <col min="143" max="146" width="4.00390625" style="350" customWidth="1"/>
    <col min="147" max="152" width="4.125" style="350" customWidth="1"/>
    <col min="153" max="167" width="3.75390625" style="350" customWidth="1"/>
    <col min="168" max="16384" width="9.00390625" style="350" customWidth="1"/>
  </cols>
  <sheetData>
    <row r="1" spans="1:167" ht="10.5">
      <c r="A1" s="350" t="s">
        <v>5276</v>
      </c>
      <c r="G1" s="351" t="s">
        <v>5277</v>
      </c>
      <c r="H1" s="351"/>
      <c r="I1" s="351"/>
      <c r="J1" s="351"/>
      <c r="K1" s="351"/>
      <c r="L1" s="351"/>
      <c r="M1" s="350" t="s">
        <v>5278</v>
      </c>
      <c r="BZ1" s="350" t="s">
        <v>5279</v>
      </c>
      <c r="DN1" s="350" t="s">
        <v>5280</v>
      </c>
      <c r="EG1" s="351" t="s">
        <v>5281</v>
      </c>
      <c r="EH1" s="351"/>
      <c r="EI1" s="351"/>
      <c r="EJ1" s="351"/>
      <c r="EK1" s="351"/>
      <c r="EL1" s="351"/>
      <c r="EM1" s="351"/>
      <c r="EN1" s="351"/>
      <c r="EO1" s="351"/>
      <c r="EP1" s="351"/>
      <c r="EQ1" s="351"/>
      <c r="ER1" s="351"/>
      <c r="ES1" s="351"/>
      <c r="ET1" s="351"/>
      <c r="EU1" s="351"/>
      <c r="EV1" s="351"/>
      <c r="EW1" s="350" t="s">
        <v>5282</v>
      </c>
      <c r="FF1" s="351" t="s">
        <v>5283</v>
      </c>
      <c r="FG1" s="351"/>
      <c r="FH1" s="351"/>
      <c r="FI1" s="351"/>
      <c r="FJ1" s="351"/>
      <c r="FK1" s="351"/>
    </row>
    <row r="2" spans="7:167" ht="10.5">
      <c r="G2" s="351" t="s">
        <v>435</v>
      </c>
      <c r="H2" s="351"/>
      <c r="I2" s="351" t="s">
        <v>4329</v>
      </c>
      <c r="J2" s="351"/>
      <c r="K2" s="351"/>
      <c r="L2" s="351"/>
      <c r="M2" s="350" t="s">
        <v>440</v>
      </c>
      <c r="BZ2" s="350" t="s">
        <v>436</v>
      </c>
      <c r="CY2" s="350" t="s">
        <v>439</v>
      </c>
      <c r="DN2" s="350" t="s">
        <v>442</v>
      </c>
      <c r="DR2" s="350" t="s">
        <v>441</v>
      </c>
      <c r="EG2" s="351" t="s">
        <v>443</v>
      </c>
      <c r="EH2" s="351"/>
      <c r="EI2" s="351"/>
      <c r="EJ2" s="351"/>
      <c r="EK2" s="351"/>
      <c r="EL2" s="351"/>
      <c r="EM2" s="351" t="s">
        <v>4692</v>
      </c>
      <c r="EN2" s="351"/>
      <c r="EO2" s="351"/>
      <c r="EP2" s="351"/>
      <c r="EQ2" s="351"/>
      <c r="ER2" s="351"/>
      <c r="ES2" s="351"/>
      <c r="ET2" s="351"/>
      <c r="EU2" s="351"/>
      <c r="EV2" s="351"/>
      <c r="EW2" s="350" t="s">
        <v>4332</v>
      </c>
      <c r="FB2" s="350" t="s">
        <v>447</v>
      </c>
      <c r="FD2" s="350" t="s">
        <v>444</v>
      </c>
      <c r="FF2" s="351" t="s">
        <v>445</v>
      </c>
      <c r="FG2" s="351"/>
      <c r="FH2" s="351"/>
      <c r="FI2" s="351"/>
      <c r="FJ2" s="351"/>
      <c r="FK2" s="351" t="s">
        <v>446</v>
      </c>
    </row>
    <row r="3" spans="1:167" ht="10.5">
      <c r="A3" s="352" t="s">
        <v>4210</v>
      </c>
      <c r="B3" s="352" t="s">
        <v>4211</v>
      </c>
      <c r="C3" s="352" t="s">
        <v>4212</v>
      </c>
      <c r="D3" s="352" t="s">
        <v>4213</v>
      </c>
      <c r="E3" s="352" t="s">
        <v>4220</v>
      </c>
      <c r="F3" s="352" t="s">
        <v>4214</v>
      </c>
      <c r="G3" s="351" t="s">
        <v>4215</v>
      </c>
      <c r="H3" s="351" t="s">
        <v>4328</v>
      </c>
      <c r="I3" s="351" t="s">
        <v>4216</v>
      </c>
      <c r="J3" s="351" t="s">
        <v>4217</v>
      </c>
      <c r="K3" s="351" t="s">
        <v>4218</v>
      </c>
      <c r="L3" s="351" t="s">
        <v>4219</v>
      </c>
      <c r="M3" s="350" t="s">
        <v>4221</v>
      </c>
      <c r="N3" s="350" t="s">
        <v>4222</v>
      </c>
      <c r="O3" s="350" t="s">
        <v>4223</v>
      </c>
      <c r="P3" s="350" t="s">
        <v>4224</v>
      </c>
      <c r="Q3" s="350" t="s">
        <v>4225</v>
      </c>
      <c r="R3" s="350" t="s">
        <v>4226</v>
      </c>
      <c r="S3" s="350" t="s">
        <v>4227</v>
      </c>
      <c r="T3" s="350" t="s">
        <v>4228</v>
      </c>
      <c r="U3" s="350" t="s">
        <v>4229</v>
      </c>
      <c r="V3" s="350" t="s">
        <v>4230</v>
      </c>
      <c r="W3" s="350" t="s">
        <v>4231</v>
      </c>
      <c r="X3" s="350" t="s">
        <v>4232</v>
      </c>
      <c r="Y3" s="350" t="s">
        <v>4229</v>
      </c>
      <c r="Z3" s="350" t="s">
        <v>4230</v>
      </c>
      <c r="AA3" s="350" t="s">
        <v>4231</v>
      </c>
      <c r="AB3" s="350" t="s">
        <v>4233</v>
      </c>
      <c r="AC3" s="350" t="s">
        <v>4229</v>
      </c>
      <c r="AD3" s="350" t="s">
        <v>4230</v>
      </c>
      <c r="AE3" s="350" t="s">
        <v>4231</v>
      </c>
      <c r="AF3" s="350" t="s">
        <v>4234</v>
      </c>
      <c r="AG3" s="350" t="s">
        <v>4229</v>
      </c>
      <c r="AH3" s="350" t="s">
        <v>4230</v>
      </c>
      <c r="AI3" s="350" t="s">
        <v>4231</v>
      </c>
      <c r="AJ3" s="350" t="s">
        <v>4235</v>
      </c>
      <c r="AK3" s="350" t="s">
        <v>3812</v>
      </c>
      <c r="AL3" s="350" t="s">
        <v>4328</v>
      </c>
      <c r="AM3" s="350" t="s">
        <v>5586</v>
      </c>
      <c r="AN3" s="350" t="s">
        <v>4236</v>
      </c>
      <c r="AO3" s="350" t="s">
        <v>3812</v>
      </c>
      <c r="AP3" s="350" t="s">
        <v>4328</v>
      </c>
      <c r="AQ3" s="350" t="s">
        <v>5586</v>
      </c>
      <c r="AR3" s="350" t="s">
        <v>4237</v>
      </c>
      <c r="AS3" s="350" t="s">
        <v>3812</v>
      </c>
      <c r="AT3" s="350" t="s">
        <v>4328</v>
      </c>
      <c r="AU3" s="350" t="s">
        <v>5586</v>
      </c>
      <c r="AV3" s="350" t="s">
        <v>4238</v>
      </c>
      <c r="AW3" s="350" t="s">
        <v>3812</v>
      </c>
      <c r="AX3" s="350" t="s">
        <v>4328</v>
      </c>
      <c r="AY3" s="350" t="s">
        <v>5586</v>
      </c>
      <c r="AZ3" s="350" t="s">
        <v>4239</v>
      </c>
      <c r="BA3" s="350" t="s">
        <v>3812</v>
      </c>
      <c r="BB3" s="350" t="s">
        <v>4328</v>
      </c>
      <c r="BC3" s="350" t="s">
        <v>5586</v>
      </c>
      <c r="BD3" s="350" t="s">
        <v>4240</v>
      </c>
      <c r="BE3" s="350" t="s">
        <v>3812</v>
      </c>
      <c r="BF3" s="350" t="s">
        <v>4328</v>
      </c>
      <c r="BG3" s="350" t="s">
        <v>5586</v>
      </c>
      <c r="BH3" s="350" t="s">
        <v>4241</v>
      </c>
      <c r="BI3" s="350" t="s">
        <v>4242</v>
      </c>
      <c r="BJ3" s="350" t="s">
        <v>4243</v>
      </c>
      <c r="BK3" s="350" t="s">
        <v>4244</v>
      </c>
      <c r="BL3" s="350" t="s">
        <v>5284</v>
      </c>
      <c r="BM3" s="350" t="s">
        <v>4245</v>
      </c>
      <c r="BN3" s="350" t="s">
        <v>4246</v>
      </c>
      <c r="BO3" s="350" t="s">
        <v>4247</v>
      </c>
      <c r="BP3" s="350" t="s">
        <v>4248</v>
      </c>
      <c r="BQ3" s="350" t="s">
        <v>4249</v>
      </c>
      <c r="BR3" s="350" t="s">
        <v>4250</v>
      </c>
      <c r="BS3" s="350" t="s">
        <v>4251</v>
      </c>
      <c r="BT3" s="350" t="s">
        <v>4242</v>
      </c>
      <c r="BU3" s="350" t="s">
        <v>4252</v>
      </c>
      <c r="BV3" s="350" t="s">
        <v>4253</v>
      </c>
      <c r="BW3" s="350" t="s">
        <v>4242</v>
      </c>
      <c r="BX3" s="350" t="s">
        <v>4254</v>
      </c>
      <c r="BY3" s="350" t="s">
        <v>4244</v>
      </c>
      <c r="BZ3" s="351" t="s">
        <v>4255</v>
      </c>
      <c r="CA3" s="351" t="s">
        <v>4222</v>
      </c>
      <c r="CB3" s="351" t="s">
        <v>4223</v>
      </c>
      <c r="CC3" s="351" t="s">
        <v>4224</v>
      </c>
      <c r="CD3" s="351" t="s">
        <v>4225</v>
      </c>
      <c r="CE3" s="351" t="s">
        <v>4226</v>
      </c>
      <c r="CF3" s="351" t="s">
        <v>4227</v>
      </c>
      <c r="CG3" s="351" t="s">
        <v>4241</v>
      </c>
      <c r="CH3" s="351" t="s">
        <v>4242</v>
      </c>
      <c r="CI3" s="351" t="s">
        <v>4243</v>
      </c>
      <c r="CJ3" s="351" t="s">
        <v>4244</v>
      </c>
      <c r="CK3" s="351" t="s">
        <v>5284</v>
      </c>
      <c r="CL3" s="351" t="s">
        <v>4245</v>
      </c>
      <c r="CM3" s="351" t="s">
        <v>4246</v>
      </c>
      <c r="CN3" s="351" t="s">
        <v>4247</v>
      </c>
      <c r="CO3" s="351" t="s">
        <v>4248</v>
      </c>
      <c r="CP3" s="351" t="s">
        <v>4249</v>
      </c>
      <c r="CQ3" s="351" t="s">
        <v>4250</v>
      </c>
      <c r="CR3" s="351" t="s">
        <v>4251</v>
      </c>
      <c r="CS3" s="351" t="s">
        <v>4242</v>
      </c>
      <c r="CT3" s="351" t="s">
        <v>4252</v>
      </c>
      <c r="CU3" s="351" t="s">
        <v>4253</v>
      </c>
      <c r="CV3" s="351" t="s">
        <v>4242</v>
      </c>
      <c r="CW3" s="351" t="s">
        <v>4254</v>
      </c>
      <c r="CX3" s="351" t="s">
        <v>4244</v>
      </c>
      <c r="CY3" s="351" t="s">
        <v>3940</v>
      </c>
      <c r="CZ3" s="351" t="s">
        <v>4242</v>
      </c>
      <c r="DA3" s="351" t="s">
        <v>4243</v>
      </c>
      <c r="DB3" s="351" t="s">
        <v>4244</v>
      </c>
      <c r="DC3" s="351" t="s">
        <v>5284</v>
      </c>
      <c r="DD3" s="351" t="s">
        <v>4245</v>
      </c>
      <c r="DE3" s="351" t="s">
        <v>4246</v>
      </c>
      <c r="DF3" s="351" t="s">
        <v>4247</v>
      </c>
      <c r="DG3" s="351" t="s">
        <v>4248</v>
      </c>
      <c r="DH3" s="351" t="s">
        <v>4249</v>
      </c>
      <c r="DI3" s="351" t="s">
        <v>3941</v>
      </c>
      <c r="DJ3" s="351" t="s">
        <v>4253</v>
      </c>
      <c r="DK3" s="351" t="s">
        <v>4242</v>
      </c>
      <c r="DL3" s="351" t="s">
        <v>4254</v>
      </c>
      <c r="DM3" s="351" t="s">
        <v>4244</v>
      </c>
      <c r="DN3" s="350" t="s">
        <v>3942</v>
      </c>
      <c r="DO3" s="350" t="s">
        <v>3943</v>
      </c>
      <c r="DP3" s="350" t="s">
        <v>3944</v>
      </c>
      <c r="DQ3" s="350" t="s">
        <v>3945</v>
      </c>
      <c r="DR3" s="350" t="s">
        <v>3946</v>
      </c>
      <c r="DS3" s="350" t="s">
        <v>3947</v>
      </c>
      <c r="DT3" s="350" t="s">
        <v>4400</v>
      </c>
      <c r="DU3" s="350" t="s">
        <v>4401</v>
      </c>
      <c r="DV3" s="350" t="s">
        <v>5884</v>
      </c>
      <c r="DW3" s="350" t="s">
        <v>3948</v>
      </c>
      <c r="DX3" s="350" t="s">
        <v>3949</v>
      </c>
      <c r="DY3" s="350" t="s">
        <v>3950</v>
      </c>
      <c r="DZ3" s="350" t="s">
        <v>1606</v>
      </c>
      <c r="EA3" s="350" t="s">
        <v>5285</v>
      </c>
      <c r="EB3" s="350" t="s">
        <v>3951</v>
      </c>
      <c r="EC3" s="350" t="s">
        <v>3952</v>
      </c>
      <c r="ED3" s="350" t="s">
        <v>3953</v>
      </c>
      <c r="EE3" s="350" t="s">
        <v>3954</v>
      </c>
      <c r="EF3" s="350" t="s">
        <v>3955</v>
      </c>
      <c r="EG3" s="351" t="s">
        <v>3956</v>
      </c>
      <c r="EH3" s="351" t="s">
        <v>5586</v>
      </c>
      <c r="EI3" s="351" t="s">
        <v>3957</v>
      </c>
      <c r="EJ3" s="351" t="s">
        <v>5586</v>
      </c>
      <c r="EK3" s="351" t="s">
        <v>3958</v>
      </c>
      <c r="EL3" s="351" t="s">
        <v>5586</v>
      </c>
      <c r="EM3" s="351" t="s">
        <v>3960</v>
      </c>
      <c r="EN3" s="351" t="s">
        <v>3959</v>
      </c>
      <c r="EO3" s="351" t="s">
        <v>3961</v>
      </c>
      <c r="EP3" s="351" t="s">
        <v>3959</v>
      </c>
      <c r="EQ3" s="351" t="s">
        <v>3962</v>
      </c>
      <c r="ER3" s="351" t="s">
        <v>3963</v>
      </c>
      <c r="ES3" s="351" t="s">
        <v>0</v>
      </c>
      <c r="ET3" s="351" t="s">
        <v>1</v>
      </c>
      <c r="EU3" s="351" t="s">
        <v>3963</v>
      </c>
      <c r="EV3" s="351" t="s">
        <v>0</v>
      </c>
      <c r="EW3" s="350" t="s">
        <v>4337</v>
      </c>
      <c r="EX3" s="350" t="s">
        <v>4338</v>
      </c>
      <c r="EY3" s="350" t="s">
        <v>4339</v>
      </c>
      <c r="EZ3" s="350" t="s">
        <v>4340</v>
      </c>
      <c r="FA3" s="350" t="s">
        <v>4341</v>
      </c>
      <c r="FB3" s="350" t="s">
        <v>4343</v>
      </c>
      <c r="FC3" s="350" t="s">
        <v>4342</v>
      </c>
      <c r="FD3" s="350" t="s">
        <v>4344</v>
      </c>
      <c r="FE3" s="350" t="s">
        <v>5286</v>
      </c>
      <c r="FF3" s="351" t="s">
        <v>4345</v>
      </c>
      <c r="FG3" s="351" t="s">
        <v>4346</v>
      </c>
      <c r="FH3" s="351" t="s">
        <v>4347</v>
      </c>
      <c r="FI3" s="351" t="s">
        <v>4348</v>
      </c>
      <c r="FJ3" s="351" t="s">
        <v>4349</v>
      </c>
      <c r="FK3" s="351" t="s">
        <v>4350</v>
      </c>
    </row>
    <row r="4" spans="1:167" ht="10.5">
      <c r="A4" s="350" t="str">
        <f>Sheet!J37</f>
        <v>選択してください</v>
      </c>
      <c r="B4" s="350" t="str">
        <f>Sheet!J41</f>
        <v>選択してください</v>
      </c>
      <c r="C4" s="350">
        <f>Sheet!J44</f>
        <v>0</v>
      </c>
      <c r="D4" s="350">
        <f>IF(ISBLANK(Sheet!J47),"",Sheet!J47)</f>
      </c>
      <c r="E4" s="350">
        <f>IF(ISBLANK(Sheet!K50),"",Sheet!K50)</f>
      </c>
      <c r="F4" s="353">
        <f>Sheet!J53&amp;Sheet!O53&amp;Sheet!T53</f>
      </c>
      <c r="G4" s="350">
        <f>IF(Sheet!AJ64=0,"",Sheet!AJ64)</f>
      </c>
      <c r="H4" s="350">
        <f>Sheet!AJ73</f>
      </c>
      <c r="I4" s="350">
        <f>Sheet!AJ81</f>
      </c>
      <c r="J4" s="350">
        <f>IF(ISBLANK(Sheet!E89),"",Sheet!E89)</f>
      </c>
      <c r="K4" s="350">
        <f>IF(ISBLANK(Sheet!E97),"",Sheet!E97)</f>
      </c>
      <c r="L4" s="350">
        <f>Sheet!AJ95</f>
      </c>
      <c r="M4" s="350">
        <f>IF(ISBLANK(Sheet!$D108),"",Sheet!$D108)</f>
      </c>
      <c r="N4" s="350">
        <f>IF(ISBLANK(Sheet!$K108),"",Sheet!$K108)</f>
      </c>
      <c r="O4" s="350">
        <f>IF(ISBLANK(Sheet!$H118),"",Sheet!$H118)</f>
      </c>
      <c r="P4" s="350">
        <f>IF(ISBLANK(Sheet!$O118),"",Sheet!$O118)</f>
      </c>
      <c r="Q4" s="350">
        <f>IF(ISBLANK(Sheet!$V118),"",Sheet!$V118)</f>
      </c>
      <c r="R4" s="350">
        <f>IF(ISBLANK(Sheet!$AC118),"",Sheet!$AC118)</f>
      </c>
      <c r="S4" s="350">
        <f>IF(ISBLANK(Sheet!$AL118),"",Sheet!$AL118)</f>
      </c>
      <c r="T4" s="350">
        <f>IF(ISBLANK(Sheet!$Q126),"",Sheet!$Q126)</f>
      </c>
      <c r="U4" s="350">
        <f>IF(ISBLANK(Sheet!$W126),"",Sheet!$W126)</f>
      </c>
      <c r="V4" s="350">
        <f>IF(ISBLANK(Sheet!$AF126),"",Sheet!$AF126)</f>
      </c>
      <c r="W4" s="350">
        <f>IF(ISBLANK(Sheet!$AL126),"",Sheet!$AL126)</f>
      </c>
      <c r="X4" s="350">
        <f>IF(ISBLANK(Sheet!$Q129),"",Sheet!$Q129)</f>
      </c>
      <c r="Y4" s="350">
        <f>IF(ISBLANK(Sheet!$W129),"",Sheet!$W129)</f>
      </c>
      <c r="Z4" s="350">
        <f>IF(ISBLANK(Sheet!$AF129),"",Sheet!$AF129)</f>
      </c>
      <c r="AA4" s="350">
        <f>IF(ISBLANK(Sheet!$AL129),"",Sheet!$AL129)</f>
      </c>
      <c r="AB4" s="350">
        <f>IF(ISBLANK(Sheet!$Q132),"",Sheet!$Q132)</f>
      </c>
      <c r="AC4" s="350">
        <f>IF(ISBLANK(Sheet!$W132),"",Sheet!$W132)</f>
      </c>
      <c r="AD4" s="350">
        <f>IF(ISBLANK(Sheet!$AF132),"",Sheet!$AF132)</f>
      </c>
      <c r="AE4" s="350">
        <f>IF(ISBLANK(Sheet!$AL132),"",Sheet!$AL132)</f>
      </c>
      <c r="AF4" s="350">
        <f>IF(ISBLANK(Sheet!$Q135),"",Sheet!$Q135)</f>
      </c>
      <c r="AG4" s="350">
        <f>IF(ISBLANK(Sheet!$W135),"",Sheet!$W135)</f>
      </c>
      <c r="AH4" s="350">
        <f>IF(ISBLANK(Sheet!$AF135),"",Sheet!$AF135)</f>
      </c>
      <c r="AI4" s="350">
        <f>IF(ISBLANK(Sheet!$AL135),"",Sheet!$AL135)</f>
      </c>
      <c r="AJ4" s="350">
        <f>IF(Sheet!$P142&lt;1,"",Sheet!$P142)</f>
      </c>
      <c r="AK4" s="350">
        <f>IF(ISBLANK(Sheet!$R142),"",Sheet!$R142)</f>
      </c>
      <c r="AL4" s="350">
        <f>IF(Sheet!$AK142&lt;1,"",Sheet!$AK142)</f>
      </c>
      <c r="AM4" s="350">
        <f>IF(ISBLANK(Sheet!$AM142),"",Sheet!$AM142)</f>
      </c>
      <c r="AN4" s="350">
        <f>IF(Sheet!$P143&lt;1,"",Sheet!$P143)</f>
      </c>
      <c r="AO4" s="350">
        <f>IF(ISBLANK(Sheet!$R143),"",Sheet!$R143)</f>
      </c>
      <c r="AP4" s="350">
        <f>IF(Sheet!$AK143&lt;1,"",Sheet!$AK143)</f>
      </c>
      <c r="AQ4" s="350">
        <f>IF(ISBLANK(Sheet!$AM143),"",Sheet!$AM143)</f>
      </c>
      <c r="AR4" s="350">
        <f>IF(Sheet!$P144&lt;1,"",Sheet!$P144)</f>
      </c>
      <c r="AS4" s="350">
        <f>IF(ISBLANK(Sheet!$R144),"",Sheet!$R144)</f>
      </c>
      <c r="AT4" s="350">
        <f>IF(Sheet!$AK144&lt;1,"",Sheet!$AK144)</f>
      </c>
      <c r="AU4" s="350">
        <f>IF(ISBLANK(Sheet!$AM144),"",Sheet!$AM144)</f>
      </c>
      <c r="AV4" s="350">
        <f>IF(Sheet!$P145&lt;1,"",Sheet!$P145)</f>
      </c>
      <c r="AW4" s="350">
        <f>IF(ISBLANK(Sheet!$R145),"",Sheet!$R145)</f>
      </c>
      <c r="AX4" s="350">
        <f>IF(Sheet!$AK145&lt;1,"",Sheet!$AK145)</f>
      </c>
      <c r="AY4" s="350">
        <f>IF(ISBLANK(Sheet!$AM145),"",Sheet!$AM145)</f>
      </c>
      <c r="AZ4" s="350">
        <f>IF(Sheet!$P146&lt;1,"",Sheet!$P146)</f>
      </c>
      <c r="BA4" s="350">
        <f>IF(ISBLANK(Sheet!$R146),"",Sheet!$R146)</f>
      </c>
      <c r="BB4" s="350">
        <f>IF(Sheet!$AK146&lt;1,"",Sheet!$AK146)</f>
      </c>
      <c r="BC4" s="350">
        <f>IF(ISBLANK(Sheet!$AM146),"",Sheet!$AM146)</f>
      </c>
      <c r="BD4" s="350">
        <f>IF(Sheet!$P147&lt;1,"",Sheet!$P147)</f>
      </c>
      <c r="BE4" s="350">
        <f>IF(ISBLANK(Sheet!$R147),"",Sheet!$R147)</f>
      </c>
      <c r="BF4" s="350">
        <f>IF(Sheet!$AK147&lt;1,"",Sheet!$AK147)</f>
      </c>
      <c r="BG4" s="350">
        <f>IF(ISBLANK(Sheet!$AM147),"",Sheet!$AM147)</f>
      </c>
      <c r="BH4" s="350">
        <f>IF(ISBLANK(Sheet!$H155),"",Sheet!$H155)</f>
      </c>
      <c r="BI4" s="350">
        <f>IF(ISBLANK(Sheet!$O155),"",Sheet!$O155)</f>
      </c>
      <c r="BJ4" s="350">
        <f>IF(ISBLANK(Sheet!$Y155),"",Sheet!$Y155)</f>
      </c>
      <c r="BK4" s="350">
        <f>IF(ISBLANK(Sheet!$AF155),"",Sheet!$AF155)</f>
      </c>
      <c r="BL4" s="350">
        <f>IF(ISBLANK(Sheet!$N162),"",Sheet!$N162)</f>
      </c>
      <c r="BM4" s="350">
        <f>IF(ISBLANK(Sheet!$S162),"",Sheet!$S162)</f>
      </c>
      <c r="BN4" s="350">
        <f>IF(ISBLANK(Sheet!$X162),"",Sheet!$X162)</f>
      </c>
      <c r="BO4" s="350">
        <f>IF(ISBLANK(Sheet!$AC162),"",Sheet!$AC162)</f>
      </c>
      <c r="BP4" s="350">
        <f>IF(ISBLANK(Sheet!$AH162),"",Sheet!$AH162)</f>
      </c>
      <c r="BQ4" s="350">
        <f>IF(ISBLANK(Sheet!$AM162),"",Sheet!$AM162)</f>
      </c>
      <c r="BR4" s="350">
        <f>IF(Sheet!$AS170=0,"",Sheet!$AS170)</f>
      </c>
      <c r="BS4" s="350">
        <f>IF(ISBLANK(Sheet!$X170),"",Sheet!$X170)</f>
      </c>
      <c r="BT4" s="350">
        <f>IF(ISBLANK(Sheet!$AE170),"",Sheet!$AE170)</f>
      </c>
      <c r="BU4" s="350">
        <f>IF(Sheet!$AS178=0,"",Sheet!$AS178)</f>
      </c>
      <c r="BV4" s="350">
        <f>IF(ISBLANK(Sheet!$X178),"",Sheet!$X178)</f>
      </c>
      <c r="BW4" s="350">
        <f>IF(ISBLANK(Sheet!$AC178),"",Sheet!$AC178)</f>
      </c>
      <c r="BX4" s="350">
        <f>IF(ISBLANK(Sheet!$AH178),"",Sheet!$AH178)</f>
      </c>
      <c r="BY4" s="350">
        <f>IF(ISBLANK(Sheet!$AM178),"",Sheet!$AM178)</f>
      </c>
      <c r="BZ4" s="350">
        <f>IF(ISBLANK(Sheet!$D189),"",Sheet!$D189)</f>
      </c>
      <c r="CA4" s="350">
        <f>IF(ISBLANK(Sheet!$K189),"",Sheet!$K189)</f>
      </c>
      <c r="CB4" s="350">
        <f>IF(ISBLANK(Sheet!$H199),"",Sheet!$H199)</f>
      </c>
      <c r="CC4" s="350">
        <f>IF(ISBLANK(Sheet!$O199),"",Sheet!$O199)</f>
      </c>
      <c r="CD4" s="350">
        <f>IF(ISBLANK(Sheet!$V199),"",Sheet!$V199)</f>
      </c>
      <c r="CE4" s="350">
        <f>IF(ISBLANK(Sheet!$AC199),"",Sheet!$AC199)</f>
      </c>
      <c r="CF4" s="350">
        <f>IF(ISBLANK(Sheet!$AL199),"",Sheet!$AL199)</f>
      </c>
      <c r="CG4" s="350">
        <f>IF(ISBLANK(Sheet!$H208),"",Sheet!$H208)</f>
      </c>
      <c r="CH4" s="350">
        <f>IF(ISBLANK(Sheet!$O208),"",Sheet!$O208)</f>
      </c>
      <c r="CI4" s="350">
        <f>IF(ISBLANK(Sheet!$Y208),"",Sheet!$Y208)</f>
      </c>
      <c r="CJ4" s="350">
        <f>IF(ISBLANK(Sheet!$AF208),"",Sheet!$AF208)</f>
      </c>
      <c r="CK4" s="350">
        <f>IF(ISBLANK(Sheet!$N215),"",Sheet!$N215)</f>
      </c>
      <c r="CL4" s="350">
        <f>IF(ISBLANK(Sheet!$S215),"",Sheet!$S215)</f>
      </c>
      <c r="CM4" s="350">
        <f>IF(ISBLANK(Sheet!$X215),"",Sheet!$X215)</f>
      </c>
      <c r="CN4" s="350">
        <f>IF(ISBLANK(Sheet!$AC215),"",Sheet!$AC215)</f>
      </c>
      <c r="CO4" s="350">
        <f>IF(ISBLANK(Sheet!$AH215),"",Sheet!$AH215)</f>
      </c>
      <c r="CP4" s="350">
        <f>IF(ISBLANK(Sheet!$AM215),"",Sheet!$AM215)</f>
      </c>
      <c r="CQ4" s="350">
        <f>IF(Sheet!$AS224=0,"",Sheet!$AS224)</f>
      </c>
      <c r="CR4" s="350">
        <f>IF(ISBLANK(Sheet!$X224),"",Sheet!$X224)</f>
      </c>
      <c r="CS4" s="350">
        <f>IF(ISBLANK(Sheet!$AE224),"",Sheet!$AE224)</f>
      </c>
      <c r="CT4" s="350">
        <f>IF(Sheet!$AS232=0,"",Sheet!$AS232)</f>
      </c>
      <c r="CU4" s="350">
        <f>IF(ISBLANK(Sheet!$X232),"",Sheet!$X232)</f>
      </c>
      <c r="CV4" s="350">
        <f>IF(ISBLANK(Sheet!$AC232),"",Sheet!$AC232)</f>
      </c>
      <c r="CW4" s="350">
        <f>IF(ISBLANK(Sheet!$AH232),"",Sheet!$AH232)</f>
      </c>
      <c r="CX4" s="350">
        <f>IF(ISBLANK(Sheet!$AM232),"",Sheet!$AM232)</f>
      </c>
      <c r="CY4" s="350">
        <f>IF(ISBLANK(Sheet!$H243),"",Sheet!$H243)</f>
      </c>
      <c r="CZ4" s="350">
        <f>IF(ISBLANK(Sheet!$O243),"",Sheet!$O243)</f>
      </c>
      <c r="DA4" s="350">
        <f>IF(ISBLANK(Sheet!$Y243),"",Sheet!$Y243)</f>
      </c>
      <c r="DB4" s="350">
        <f>IF(ISBLANK(Sheet!$AF243),"",Sheet!$AF243)</f>
      </c>
      <c r="DC4" s="350">
        <f>IF(ISBLANK(Sheet!$N250),"",Sheet!$N250)</f>
      </c>
      <c r="DD4" s="350">
        <f>IF(ISBLANK(Sheet!$S250),"",Sheet!$S250)</f>
      </c>
      <c r="DE4" s="350">
        <f>IF(ISBLANK(Sheet!$X250),"",Sheet!$X250)</f>
      </c>
      <c r="DF4" s="350">
        <f>IF(ISBLANK(Sheet!$AC250),"",Sheet!$AC250)</f>
      </c>
      <c r="DG4" s="350">
        <f>IF(ISBLANK(Sheet!$AH250),"",Sheet!$AH250)</f>
      </c>
      <c r="DH4" s="350">
        <f>IF(ISBLANK(Sheet!$AM250),"",Sheet!$AM250)</f>
      </c>
      <c r="DI4" s="350">
        <f>IF(Sheet!$AS259=0,"",Sheet!$AS259)</f>
      </c>
      <c r="DJ4" s="350">
        <f>IF(ISBLANK(Sheet!$X259),"",Sheet!$X259)</f>
      </c>
      <c r="DK4" s="350">
        <f>IF(ISBLANK(Sheet!$AC259),"",Sheet!$AC259)</f>
      </c>
      <c r="DL4" s="350">
        <f>IF(ISBLANK(Sheet!$AH259),"",Sheet!$AH259)</f>
      </c>
      <c r="DM4" s="350">
        <f>IF(ISBLANK(Sheet!$AM259),"",Sheet!$AM259)</f>
      </c>
      <c r="DN4" s="350">
        <f>Sheet!AN270</f>
      </c>
      <c r="DO4" s="350">
        <f>Sheet!AN274</f>
      </c>
      <c r="DP4" s="350">
        <f>Sheet!AN278</f>
      </c>
      <c r="DQ4" s="350">
        <f>Sheet!AN282</f>
      </c>
      <c r="DR4" s="350">
        <f>IF(ISBLANK(Sheet!$G295),"",Sheet!$G295)</f>
      </c>
      <c r="DS4" s="350">
        <f>IF(ISBLANK(Sheet!N295),"",Sheet!N295)</f>
      </c>
      <c r="DT4" s="350">
        <f>IF(ISBLANK(Sheet!U295),"",Sheet!U295)</f>
      </c>
      <c r="DU4" s="350">
        <f>IF(ISBLANK(Sheet!AB295),"",Sheet!AB295)</f>
      </c>
      <c r="DV4" s="350">
        <f>IF(ISBLANK(Sheet!AI295),"",Sheet!AI295)</f>
      </c>
      <c r="DW4" s="350">
        <f>IF(ISBLANK(Sheet!$G306),"",Sheet!$G306)</f>
      </c>
      <c r="DX4" s="350">
        <f>IF(ISBLANK(Sheet!N306),"",Sheet!N306)</f>
      </c>
      <c r="DY4" s="350">
        <f>IF(ISBLANK(Sheet!T306),"",Sheet!T306)</f>
      </c>
      <c r="DZ4" s="350">
        <f>IF(ISBLANK(Sheet!Z306),"",Sheet!Z306)</f>
      </c>
      <c r="EA4" s="350">
        <f>IF(ISBLANK(Sheet!AF306),"",Sheet!AF306)</f>
      </c>
      <c r="EB4" s="350">
        <f>IF(ISBLANK(Sheet!AL306),"",Sheet!AL306)</f>
      </c>
      <c r="EC4" s="350">
        <f>IF(ISBLANK(Sheet!$G317),"",Sheet!$G317)</f>
      </c>
      <c r="ED4" s="350">
        <f>IF(ISBLANK(Sheet!N317),"",Sheet!N317)</f>
      </c>
      <c r="EE4" s="350">
        <f>IF(ISBLANK(Sheet!AD317),"",Sheet!AD317)</f>
      </c>
      <c r="EF4" s="350">
        <f>IF(ISBLANK(Sheet!AK317),"",Sheet!AK317)</f>
      </c>
      <c r="EG4" s="350">
        <f>IF(ISBLANK(Sheet!$G328),"",Sheet!$G328)</f>
      </c>
      <c r="EH4" s="350">
        <f>IF(ISBLANK(Sheet!M328),"",Sheet!M328)</f>
      </c>
      <c r="EI4" s="350">
        <f>IF(ISBLANK(Sheet!S328),"",Sheet!S328)</f>
      </c>
      <c r="EJ4" s="350">
        <f>IF(ISBLANK(Sheet!Y328),"",Sheet!Y328)</f>
      </c>
      <c r="EK4" s="350">
        <f>IF(ISBLANK(Sheet!AE328),"",Sheet!AE328)</f>
      </c>
      <c r="EL4" s="350">
        <f>IF(ISBLANK(Sheet!AK328),"",Sheet!AK328)</f>
      </c>
      <c r="EM4" s="350">
        <f>IF(ISBLANK(Sheet!P338),"",Sheet!P338)</f>
      </c>
      <c r="EN4" s="350">
        <f>IF(ISBLANK(Sheet!P341),"",Sheet!P341)</f>
      </c>
      <c r="EO4" s="350">
        <f>IF(ISBLANK(Sheet!AL338),"",Sheet!AL338)</f>
      </c>
      <c r="EP4" s="350">
        <f>IF(ISBLANK(Sheet!AL341),"",Sheet!AL341)</f>
      </c>
      <c r="EQ4" s="350">
        <f>IF(Sheet!$AS348=0,"",Sheet!$AS348)</f>
      </c>
      <c r="ER4" s="350">
        <f>IF(ISBLANK(Sheet!$Y348),"",Sheet!$Y348)</f>
      </c>
      <c r="ES4" s="350">
        <f>IF(Sheet!$AT348=0,"",Sheet!$AT348)</f>
      </c>
      <c r="ET4" s="350">
        <f>IF(Sheet!$AS351=0,"",Sheet!$AS351)</f>
      </c>
      <c r="EU4" s="350">
        <f>IF(ISBLANK(Sheet!$Y351),"",Sheet!$Y351)</f>
      </c>
      <c r="EV4" s="350">
        <f>IF(Sheet!$AT351=0,"",Sheet!$AT351)</f>
      </c>
      <c r="EW4" s="350">
        <f>IF(Sheet!$AS361=0,"",Sheet!$AS361)</f>
      </c>
      <c r="EX4" s="350">
        <f>IF(Sheet!$AS368=0,"",Sheet!$AS368)</f>
      </c>
      <c r="EY4" s="350">
        <f>IF(Sheet!$AK373="","",Sheet!$AK373)</f>
      </c>
      <c r="EZ4" s="350">
        <f>IF(Sheet!$AS381=0,"",Sheet!$AS381)</f>
      </c>
      <c r="FA4" s="350">
        <f>IF(Sheet!$AK385="","",Sheet!$AK385)</f>
      </c>
      <c r="FB4" s="350">
        <f>IF(Sheet!$AS393=0,"",Sheet!$AS393)</f>
      </c>
      <c r="FC4" s="350">
        <f>IF(Sheet!$AS399=0,"",Sheet!$AS399)</f>
      </c>
      <c r="FD4" s="350">
        <f>IF(Sheet!$AS408=0,"",Sheet!$AS408)</f>
      </c>
      <c r="FE4" s="350">
        <f>IF(Sheet!$AS414=0,"",Sheet!$AS414)</f>
      </c>
      <c r="FF4" s="350">
        <f>IF(Sheet!$AS423=0,"",Sheet!$AS423)</f>
      </c>
      <c r="FG4" s="350">
        <f>IF(Sheet!$AS427=0,"",Sheet!$AS427)</f>
      </c>
      <c r="FH4" s="350">
        <f>IF(Sheet!$AS431=0,"",Sheet!$AS431)</f>
      </c>
      <c r="FI4" s="350">
        <f>IF(Sheet!$AS436=0,"",Sheet!$AS436)</f>
      </c>
      <c r="FJ4" s="350">
        <f>IF(Sheet!$AS441=0,"",Sheet!$AS441)</f>
      </c>
      <c r="FK4" s="350">
        <f>IF(Sheet!$AS448=0,"",Sheet!$AS448)</f>
      </c>
    </row>
  </sheetData>
  <sheetProtection sheet="1" objects="1" scenarios="1"/>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Dosv9</dc:creator>
  <cp:keywords/>
  <dc:description/>
  <cp:lastModifiedBy>rochokyo</cp:lastModifiedBy>
  <cp:lastPrinted>2009-06-24T02:58:38Z</cp:lastPrinted>
  <dcterms:created xsi:type="dcterms:W3CDTF">2009-04-14T01:42:02Z</dcterms:created>
  <dcterms:modified xsi:type="dcterms:W3CDTF">2009-06-24T02:59:07Z</dcterms:modified>
  <cp:category/>
  <cp:version/>
  <cp:contentType/>
  <cp:contentStatus/>
</cp:coreProperties>
</file>